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3960" windowHeight="6405" activeTab="1"/>
  </bookViews>
  <sheets>
    <sheet name="Smry Load Customers &amp; CleanOpt" sheetId="1" r:id="rId1"/>
    <sheet name="Suppliers" sheetId="2" r:id="rId2"/>
    <sheet name="CTCleanEnergyOptions" sheetId="3" r:id="rId3"/>
  </sheets>
  <definedNames>
    <definedName name="_xlnm.Print_Area" localSheetId="2">'CTCleanEnergyOptions'!$A$1:$D$36</definedName>
    <definedName name="_xlnm.Print_Area" localSheetId="0">'Smry Load Customers &amp; CleanOpt'!$A$1:$I$43</definedName>
    <definedName name="_xlnm.Print_Area" localSheetId="1">'Suppliers'!$A$1:$F$52</definedName>
  </definedNames>
  <calcPr fullCalcOnLoad="1"/>
</workbook>
</file>

<file path=xl/sharedStrings.xml><?xml version="1.0" encoding="utf-8"?>
<sst xmlns="http://schemas.openxmlformats.org/spreadsheetml/2006/main" count="160" uniqueCount="103">
  <si>
    <t>Electric Suppliers - MWh Load &amp; Customer Count Data</t>
  </si>
  <si>
    <t>Compliance Filing for Docket No. 06-10-22</t>
  </si>
  <si>
    <t>Residential</t>
  </si>
  <si>
    <t>Business</t>
  </si>
  <si>
    <t>Total</t>
  </si>
  <si>
    <t>Business - SS</t>
  </si>
  <si>
    <t>Business - LRS</t>
  </si>
  <si>
    <t>MWh</t>
  </si>
  <si>
    <t>Suppliers</t>
  </si>
  <si>
    <t xml:space="preserve">     Total</t>
  </si>
  <si>
    <t>Customers</t>
  </si>
  <si>
    <t>Total All Suppliers</t>
  </si>
  <si>
    <t>CTCleanEnergyOptions - Number of Participating Customers*</t>
  </si>
  <si>
    <t>Community Energy</t>
  </si>
  <si>
    <t>10 % Option</t>
  </si>
  <si>
    <t>20% Option</t>
  </si>
  <si>
    <t>30% Option</t>
  </si>
  <si>
    <t>40% Option</t>
  </si>
  <si>
    <t>50% Option</t>
  </si>
  <si>
    <t>100 % Option</t>
  </si>
  <si>
    <t xml:space="preserve">Sterling Planet </t>
  </si>
  <si>
    <t>Total Program</t>
  </si>
  <si>
    <t>The 10% - 40% options are available to large business customers only.</t>
  </si>
  <si>
    <t>SS = Standard Service;  LRS = Last Resort Service</t>
  </si>
  <si>
    <t>N/A</t>
  </si>
  <si>
    <t>Summary Data</t>
  </si>
  <si>
    <t>% of Total</t>
  </si>
  <si>
    <t>% of Class</t>
  </si>
  <si>
    <t>CTCleanOptions</t>
  </si>
  <si>
    <t>* The customer counts are as of month end and do not reflect pending enrollments.</t>
  </si>
  <si>
    <t>*The MWh load is cumulative for the calendar month (1 MWh = 1,000 kWh)</t>
  </si>
  <si>
    <t>*The customer counts are as of month end and do not reflect pending enrollments.</t>
  </si>
  <si>
    <t xml:space="preserve">Business </t>
  </si>
  <si>
    <t>Business - &lt;50% Option</t>
  </si>
  <si>
    <t>Electric Supplier MWh Load and Customer Count</t>
  </si>
  <si>
    <r>
      <t>1</t>
    </r>
    <r>
      <rPr>
        <sz val="9"/>
        <rFont val="Arial"/>
        <family val="2"/>
      </rPr>
      <t xml:space="preserve"> Load is cumulative for the calendar month (1 MWh = 1,000 kWh)</t>
    </r>
  </si>
  <si>
    <r>
      <t xml:space="preserve">Participation in CTCleanOptions Program </t>
    </r>
    <r>
      <rPr>
        <b/>
        <vertAlign val="superscript"/>
        <sz val="8"/>
        <rFont val="Arial"/>
        <family val="2"/>
      </rPr>
      <t>3</t>
    </r>
  </si>
  <si>
    <t>Customer Count - CTCleanOptions Program</t>
  </si>
  <si>
    <t>Residential - SS</t>
  </si>
  <si>
    <r>
      <t>2</t>
    </r>
    <r>
      <rPr>
        <sz val="9"/>
        <rFont val="Arial"/>
        <family val="2"/>
      </rPr>
      <t xml:space="preserve"> Customer counts are as of the date shown and do not reflect pending enrollments.</t>
    </r>
  </si>
  <si>
    <t>10% Option</t>
  </si>
  <si>
    <t>The Connecticut Light and Power Company</t>
  </si>
  <si>
    <t>Total CL&amp;P Territory</t>
  </si>
  <si>
    <t>Customer Count by Class</t>
  </si>
  <si>
    <t>CONSOLIDATED EDISON SOLUTIONS, INC.</t>
  </si>
  <si>
    <t>CONNECTICUT ENERGY COOPERATIVE, INC</t>
  </si>
  <si>
    <t>CL&amp;P</t>
  </si>
  <si>
    <t>Customer Load - Suppliers and CL&amp;P (MWh) 1</t>
  </si>
  <si>
    <t>Customer Count - Suppliers and CL&amp;P 2</t>
  </si>
  <si>
    <t>Customers with monthly demands of 500kW or more are required to take service under CL&amp;P's LRS GSC rates.</t>
  </si>
  <si>
    <t>VIRIDIAN ENERGY, INC</t>
  </si>
  <si>
    <t>DIRECT ENERGY BUSINESS LLC</t>
  </si>
  <si>
    <t>DISCOUNT POWER INC</t>
  </si>
  <si>
    <t>CONSTELLATION NEWENERGY, INC.</t>
  </si>
  <si>
    <t>HORIZON POWER AND LIGHT LLC</t>
  </si>
  <si>
    <t>HESS CORPORATION</t>
  </si>
  <si>
    <t>ROYAL BANK OF SCOTLAND</t>
  </si>
  <si>
    <t>DOMINION RETAIL INC</t>
  </si>
  <si>
    <t>ENERGY PLUS HOLDINGS LLC</t>
  </si>
  <si>
    <t>DIRECT ENERGY SERVICES LLC</t>
  </si>
  <si>
    <t>GREEN MOUNTAIN ENERGY COMPANY</t>
  </si>
  <si>
    <t>MXENERGY ELECTRIC INC</t>
  </si>
  <si>
    <t>FREEDOM PARTNERS LLC</t>
  </si>
  <si>
    <t>LIBERTY POWER HOLDINGS LLC</t>
  </si>
  <si>
    <t>INTEGRYS ENERGY SERVICES</t>
  </si>
  <si>
    <t>SELECT ENERGY INC</t>
  </si>
  <si>
    <t>TRANSCANADA POWER MARKETING LTD.</t>
  </si>
  <si>
    <t>PUBLIC POWER &amp; UTILITY, INC</t>
  </si>
  <si>
    <t>WHOLE FOODS MARKET GROUP INC</t>
  </si>
  <si>
    <t>SOUTH JERSEY ENERGY COMPANY</t>
  </si>
  <si>
    <t>GLACIAL ENERGY OF NEW ENGLAND INC</t>
  </si>
  <si>
    <t>CLEARVIEW ELECTRIC</t>
  </si>
  <si>
    <t>LIBERTY POWER DELAWARE LLC</t>
  </si>
  <si>
    <t>RESCOM ENERGY, LLC</t>
  </si>
  <si>
    <t>PALMCO POWER CT LLC</t>
  </si>
  <si>
    <t>NORTH AMERICAN POWER AND GAS LLC</t>
  </si>
  <si>
    <t>STARION ENERGY INC</t>
  </si>
  <si>
    <t>CIANBRO ENERGY LLC</t>
  </si>
  <si>
    <t>SPARK ENERGY, L P</t>
  </si>
  <si>
    <t>COMMUNITY POWER &amp; UTILITY</t>
  </si>
  <si>
    <t>RELIABLE POWER LLC</t>
  </si>
  <si>
    <t>CHOICE ENERGY</t>
  </si>
  <si>
    <r>
      <t>3</t>
    </r>
    <r>
      <rPr>
        <sz val="9"/>
        <rFont val="Arial"/>
        <family val="2"/>
      </rPr>
      <t xml:space="preserve"> The CTCleanOptions Program is </t>
    </r>
    <r>
      <rPr>
        <u val="single"/>
        <sz val="9"/>
        <rFont val="Arial"/>
        <family val="2"/>
      </rPr>
      <t>not</t>
    </r>
    <r>
      <rPr>
        <sz val="9"/>
        <rFont val="Arial"/>
        <family val="2"/>
      </rPr>
      <t xml:space="preserve"> an electric supply options.  Instead, participating customers support clean energy program through a surcharge on their bill.</t>
    </r>
  </si>
  <si>
    <t>HOP ENERGY LLC</t>
  </si>
  <si>
    <t>NOBLE AMERICAS ENERGY SOLUTIONS</t>
  </si>
  <si>
    <t>VERDE ENERGY USA, INC</t>
  </si>
  <si>
    <t>GDF SUEZ ENERGY RESOURCES NA</t>
  </si>
  <si>
    <t xml:space="preserve">Note: </t>
  </si>
  <si>
    <t>NOBLE AMERICAS ENERGY SOLUTIONS was formerly SEMPRA ENERGY SOLUTIONS LLC</t>
  </si>
  <si>
    <t>GDF SUEZ ENERGY RESOURCES NA was formerly SUEZ ENERGY RESOURCES NA</t>
  </si>
  <si>
    <t>VERDE ENERGY USA, INC was formerly VERDE ENERGY SAVINGS</t>
  </si>
  <si>
    <t>NEXTERA ENERGY SERVICES CONN</t>
  </si>
  <si>
    <t>Data as of December 31, 2010</t>
  </si>
  <si>
    <t xml:space="preserve">                                </t>
  </si>
  <si>
    <t>Supplier Accounts as of
12/31/10</t>
  </si>
  <si>
    <t>Dec. '10 Residential</t>
  </si>
  <si>
    <t>Dec. '10 Business</t>
  </si>
  <si>
    <t>Dec. '10 Total</t>
  </si>
  <si>
    <t>% of Migrated Customers</t>
  </si>
  <si>
    <t>Nov. '10
Total</t>
  </si>
  <si>
    <t>Change vs.
Nov. '10
Total</t>
  </si>
  <si>
    <t>PEPCO ENERGY SERVICES, INC.</t>
  </si>
  <si>
    <t>Comparison by EnergyChoiceMatters.com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</si>
</sst>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;[Red]0.000"/>
    <numFmt numFmtId="165" formatCode="#,##0.000;[Red]#,##0.000"/>
    <numFmt numFmtId="166" formatCode="#,##0.000"/>
    <numFmt numFmtId="167" formatCode="0.000"/>
    <numFmt numFmtId="168" formatCode="0.0%"/>
    <numFmt numFmtId="169" formatCode="#,##0.0"/>
    <numFmt numFmtId="170" formatCode="[$-409]dddd\,\ mmmm\ dd\,\ yyyy"/>
    <numFmt numFmtId="171" formatCode="[$-409]mmmm\ d\,\ yyyy;@"/>
    <numFmt numFmtId="172" formatCode="mm/dd/yy;@"/>
    <numFmt numFmtId="173" formatCode="0.000%"/>
    <numFmt numFmtId="174" formatCode="0.0000%"/>
    <numFmt numFmtId="175" formatCode="0.00000%"/>
  </numFmts>
  <fonts count="3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u val="single"/>
      <sz val="11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0" fillId="24" borderId="10" xfId="0" applyFont="1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24" borderId="0" xfId="0" applyFill="1" applyAlignment="1" applyProtection="1">
      <alignment wrapText="1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/>
      <protection/>
    </xf>
    <xf numFmtId="0" fontId="9" fillId="24" borderId="0" xfId="0" applyFont="1" applyFill="1" applyBorder="1" applyAlignment="1" applyProtection="1">
      <alignment horizontal="centerContinuous" vertical="center" wrapText="1"/>
      <protection/>
    </xf>
    <xf numFmtId="0" fontId="4" fillId="24" borderId="0" xfId="0" applyFont="1" applyFill="1" applyBorder="1" applyAlignment="1" applyProtection="1">
      <alignment horizontal="center" wrapText="1"/>
      <protection/>
    </xf>
    <xf numFmtId="0" fontId="0" fillId="24" borderId="0" xfId="0" applyFill="1" applyBorder="1" applyAlignment="1" applyProtection="1">
      <alignment wrapText="1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0" fontId="3" fillId="24" borderId="0" xfId="0" applyFont="1" applyFill="1" applyBorder="1" applyAlignment="1" applyProtection="1">
      <alignment horizontal="centerContinuous"/>
      <protection/>
    </xf>
    <xf numFmtId="0" fontId="10" fillId="24" borderId="0" xfId="0" applyFont="1" applyFill="1" applyBorder="1" applyAlignment="1" applyProtection="1">
      <alignment horizontal="center" vertical="center" wrapText="1"/>
      <protection/>
    </xf>
    <xf numFmtId="3" fontId="3" fillId="24" borderId="0" xfId="0" applyNumberFormat="1" applyFont="1" applyFill="1" applyBorder="1" applyAlignment="1" applyProtection="1">
      <alignment horizontal="right"/>
      <protection/>
    </xf>
    <xf numFmtId="168" fontId="3" fillId="24" borderId="0" xfId="0" applyNumberFormat="1" applyFont="1" applyFill="1" applyBorder="1" applyAlignment="1" applyProtection="1">
      <alignment horizontal="right"/>
      <protection/>
    </xf>
    <xf numFmtId="0" fontId="0" fillId="24" borderId="0" xfId="0" applyFont="1" applyFill="1" applyBorder="1" applyAlignment="1" applyProtection="1">
      <alignment/>
      <protection/>
    </xf>
    <xf numFmtId="3" fontId="0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172" fontId="7" fillId="24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7" fillId="24" borderId="0" xfId="0" applyFont="1" applyFill="1" applyAlignment="1" applyProtection="1">
      <alignment horizontal="centerContinuous" vertical="center"/>
      <protection locked="0"/>
    </xf>
    <xf numFmtId="0" fontId="1" fillId="24" borderId="0" xfId="0" applyFont="1" applyFill="1" applyAlignment="1" applyProtection="1">
      <alignment horizontal="centerContinuous" vertical="center"/>
      <protection/>
    </xf>
    <xf numFmtId="0" fontId="1" fillId="24" borderId="0" xfId="0" applyFont="1" applyFill="1" applyBorder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horizontal="centerContinuous" vertical="center"/>
      <protection/>
    </xf>
    <xf numFmtId="0" fontId="0" fillId="24" borderId="0" xfId="0" applyFill="1" applyAlignment="1" applyProtection="1">
      <alignment vertical="center"/>
      <protection/>
    </xf>
    <xf numFmtId="0" fontId="7" fillId="24" borderId="0" xfId="0" applyFont="1" applyFill="1" applyAlignment="1" applyProtection="1">
      <alignment horizontal="centerContinuous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Border="1" applyAlignment="1" applyProtection="1">
      <alignment horizontal="centerContinuous" vertical="center" wrapText="1"/>
      <protection/>
    </xf>
    <xf numFmtId="0" fontId="3" fillId="24" borderId="0" xfId="0" applyFont="1" applyFill="1" applyBorder="1" applyAlignment="1" applyProtection="1">
      <alignment horizontal="centerContinuous" vertical="center"/>
      <protection/>
    </xf>
    <xf numFmtId="0" fontId="4" fillId="24" borderId="0" xfId="0" applyFont="1" applyFill="1" applyBorder="1" applyAlignment="1" applyProtection="1">
      <alignment horizontal="centerContinuous" vertical="center" wrapText="1"/>
      <protection/>
    </xf>
    <xf numFmtId="0" fontId="2" fillId="24" borderId="11" xfId="0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 vertical="center"/>
      <protection/>
    </xf>
    <xf numFmtId="0" fontId="0" fillId="24" borderId="12" xfId="0" applyFill="1" applyBorder="1" applyAlignment="1" applyProtection="1">
      <alignment horizontal="centerContinuous" vertical="center"/>
      <protection/>
    </xf>
    <xf numFmtId="9" fontId="2" fillId="24" borderId="12" xfId="0" applyNumberFormat="1" applyFont="1" applyFill="1" applyBorder="1" applyAlignment="1" applyProtection="1">
      <alignment horizontal="centerContinuous" vertical="center"/>
      <protection/>
    </xf>
    <xf numFmtId="0" fontId="0" fillId="24" borderId="0" xfId="0" applyFill="1" applyAlignment="1" applyProtection="1">
      <alignment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13" xfId="0" applyFont="1" applyFill="1" applyBorder="1" applyAlignment="1" applyProtection="1">
      <alignment horizontal="center" vertical="center" wrapText="1"/>
      <protection/>
    </xf>
    <xf numFmtId="0" fontId="2" fillId="24" borderId="14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/>
      <protection/>
    </xf>
    <xf numFmtId="168" fontId="3" fillId="24" borderId="14" xfId="57" applyNumberFormat="1" applyFont="1" applyFill="1" applyBorder="1" applyAlignment="1" applyProtection="1">
      <alignment horizontal="center"/>
      <protection/>
    </xf>
    <xf numFmtId="3" fontId="3" fillId="24" borderId="13" xfId="0" applyNumberFormat="1" applyFont="1" applyFill="1" applyBorder="1" applyAlignment="1" applyProtection="1">
      <alignment horizontal="center"/>
      <protection/>
    </xf>
    <xf numFmtId="3" fontId="3" fillId="24" borderId="15" xfId="0" applyNumberFormat="1" applyFont="1" applyFill="1" applyBorder="1" applyAlignment="1" applyProtection="1">
      <alignment horizontal="center"/>
      <protection/>
    </xf>
    <xf numFmtId="168" fontId="3" fillId="24" borderId="16" xfId="57" applyNumberFormat="1" applyFont="1" applyFill="1" applyBorder="1" applyAlignment="1" applyProtection="1">
      <alignment horizontal="center"/>
      <protection/>
    </xf>
    <xf numFmtId="0" fontId="3" fillId="24" borderId="16" xfId="0" applyFont="1" applyFill="1" applyBorder="1" applyAlignment="1" applyProtection="1">
      <alignment/>
      <protection/>
    </xf>
    <xf numFmtId="0" fontId="3" fillId="24" borderId="0" xfId="0" applyFont="1" applyFill="1" applyAlignment="1" applyProtection="1">
      <alignment/>
      <protection/>
    </xf>
    <xf numFmtId="3" fontId="2" fillId="24" borderId="0" xfId="0" applyNumberFormat="1" applyFont="1" applyFill="1" applyBorder="1" applyAlignment="1" applyProtection="1">
      <alignment horizontal="center"/>
      <protection/>
    </xf>
    <xf numFmtId="168" fontId="3" fillId="24" borderId="0" xfId="57" applyNumberFormat="1" applyFont="1" applyFill="1" applyBorder="1" applyAlignment="1" applyProtection="1">
      <alignment horizontal="center"/>
      <protection/>
    </xf>
    <xf numFmtId="3" fontId="3" fillId="24" borderId="0" xfId="0" applyNumberFormat="1" applyFont="1" applyFill="1" applyBorder="1" applyAlignment="1" applyProtection="1">
      <alignment horizontal="center"/>
      <protection/>
    </xf>
    <xf numFmtId="9" fontId="2" fillId="24" borderId="0" xfId="0" applyNumberFormat="1" applyFont="1" applyFill="1" applyBorder="1" applyAlignment="1" applyProtection="1">
      <alignment horizontal="center"/>
      <protection/>
    </xf>
    <xf numFmtId="168" fontId="2" fillId="24" borderId="0" xfId="0" applyNumberFormat="1" applyFont="1" applyFill="1" applyBorder="1" applyAlignment="1" applyProtection="1">
      <alignment horizontal="centerContinuous" vertical="center"/>
      <protection/>
    </xf>
    <xf numFmtId="0" fontId="2" fillId="24" borderId="12" xfId="0" applyFont="1" applyFill="1" applyBorder="1" applyAlignment="1" applyProtection="1">
      <alignment horizontal="centerContinuous"/>
      <protection/>
    </xf>
    <xf numFmtId="0" fontId="0" fillId="24" borderId="12" xfId="0" applyFill="1" applyBorder="1" applyAlignment="1" applyProtection="1">
      <alignment horizontal="centerContinuous"/>
      <protection/>
    </xf>
    <xf numFmtId="9" fontId="3" fillId="24" borderId="14" xfId="57" applyNumberFormat="1" applyFont="1" applyFill="1" applyBorder="1" applyAlignment="1" applyProtection="1">
      <alignment horizontal="center"/>
      <protection/>
    </xf>
    <xf numFmtId="3" fontId="0" fillId="24" borderId="0" xfId="0" applyNumberFormat="1" applyFill="1" applyAlignment="1" applyProtection="1">
      <alignment/>
      <protection/>
    </xf>
    <xf numFmtId="10" fontId="3" fillId="24" borderId="16" xfId="57" applyNumberFormat="1" applyFont="1" applyFill="1" applyBorder="1" applyAlignment="1" applyProtection="1">
      <alignment horizontal="center"/>
      <protection/>
    </xf>
    <xf numFmtId="3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0" applyNumberFormat="1" applyFont="1" applyFill="1" applyBorder="1" applyAlignment="1" applyProtection="1">
      <alignment horizontal="center"/>
      <protection/>
    </xf>
    <xf numFmtId="168" fontId="7" fillId="24" borderId="0" xfId="0" applyNumberFormat="1" applyFont="1" applyFill="1" applyBorder="1" applyAlignment="1" applyProtection="1">
      <alignment horizontal="center"/>
      <protection/>
    </xf>
    <xf numFmtId="0" fontId="1" fillId="24" borderId="0" xfId="0" applyFont="1" applyFill="1" applyAlignment="1" applyProtection="1">
      <alignment horizontal="centerContinuous"/>
      <protection/>
    </xf>
    <xf numFmtId="0" fontId="0" fillId="24" borderId="0" xfId="0" applyFill="1" applyBorder="1" applyAlignment="1" applyProtection="1">
      <alignment horizontal="centerContinuous"/>
      <protection/>
    </xf>
    <xf numFmtId="168" fontId="2" fillId="24" borderId="0" xfId="0" applyNumberFormat="1" applyFont="1" applyFill="1" applyBorder="1" applyAlignment="1" applyProtection="1">
      <alignment horizontal="centerContinuous"/>
      <protection/>
    </xf>
    <xf numFmtId="168" fontId="7" fillId="24" borderId="0" xfId="0" applyNumberFormat="1" applyFont="1" applyFill="1" applyBorder="1" applyAlignment="1" applyProtection="1">
      <alignment horizontal="centerContinuous"/>
      <protection/>
    </xf>
    <xf numFmtId="0" fontId="0" fillId="24" borderId="0" xfId="0" applyFill="1" applyAlignment="1" applyProtection="1">
      <alignment horizontal="centerContinuous"/>
      <protection/>
    </xf>
    <xf numFmtId="168" fontId="4" fillId="24" borderId="0" xfId="0" applyNumberFormat="1" applyFont="1" applyFill="1" applyBorder="1" applyAlignment="1" applyProtection="1">
      <alignment horizontal="center"/>
      <protection/>
    </xf>
    <xf numFmtId="0" fontId="12" fillId="24" borderId="0" xfId="0" applyFont="1" applyFill="1" applyBorder="1" applyAlignment="1" applyProtection="1">
      <alignment/>
      <protection/>
    </xf>
    <xf numFmtId="0" fontId="6" fillId="24" borderId="0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/>
    </xf>
    <xf numFmtId="3" fontId="7" fillId="24" borderId="10" xfId="0" applyNumberFormat="1" applyFont="1" applyFill="1" applyBorder="1" applyAlignment="1" applyProtection="1">
      <alignment horizontal="center"/>
      <protection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Continuous" vertical="center"/>
      <protection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3" fontId="5" fillId="0" borderId="13" xfId="0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/>
    </xf>
    <xf numFmtId="3" fontId="0" fillId="24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3" fontId="0" fillId="24" borderId="0" xfId="0" applyNumberFormat="1" applyFill="1" applyBorder="1" applyAlignment="1" applyProtection="1">
      <alignment/>
      <protection/>
    </xf>
    <xf numFmtId="3" fontId="0" fillId="24" borderId="0" xfId="0" applyNumberFormat="1" applyFill="1" applyBorder="1" applyAlignment="1" applyProtection="1">
      <alignment/>
      <protection/>
    </xf>
    <xf numFmtId="3" fontId="5" fillId="24" borderId="13" xfId="0" applyNumberFormat="1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68" fontId="0" fillId="0" borderId="0" xfId="57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9" fontId="7" fillId="0" borderId="0" xfId="57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24" borderId="0" xfId="0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showZeros="0" zoomScale="90" zoomScaleNormal="90" zoomScalePageLayoutView="0" workbookViewId="0" topLeftCell="A10">
      <selection activeCell="A1" sqref="A1"/>
    </sheetView>
  </sheetViews>
  <sheetFormatPr defaultColWidth="9.140625" defaultRowHeight="12.75"/>
  <cols>
    <col min="1" max="1" width="16.421875" style="44" customWidth="1"/>
    <col min="2" max="2" width="14.28125" style="44" customWidth="1"/>
    <col min="3" max="3" width="11.7109375" style="44" customWidth="1"/>
    <col min="4" max="4" width="14.28125" style="44" customWidth="1"/>
    <col min="5" max="5" width="11.7109375" style="44" customWidth="1"/>
    <col min="6" max="6" width="14.28125" style="44" customWidth="1"/>
    <col min="7" max="7" width="11.7109375" style="44" customWidth="1"/>
    <col min="8" max="8" width="14.28125" style="44" customWidth="1"/>
    <col min="9" max="9" width="11.7109375" style="44" customWidth="1"/>
    <col min="10" max="16384" width="9.140625" style="44" customWidth="1"/>
  </cols>
  <sheetData>
    <row r="1" spans="1:9" s="41" customFormat="1" ht="18" customHeight="1">
      <c r="A1" s="37" t="s">
        <v>41</v>
      </c>
      <c r="B1" s="38"/>
      <c r="C1" s="38"/>
      <c r="D1" s="38"/>
      <c r="E1" s="38"/>
      <c r="F1" s="38"/>
      <c r="G1" s="39"/>
      <c r="H1" s="40"/>
      <c r="I1" s="40"/>
    </row>
    <row r="2" spans="1:9" s="41" customFormat="1" ht="18" customHeight="1">
      <c r="A2" s="37" t="s">
        <v>25</v>
      </c>
      <c r="B2" s="38"/>
      <c r="C2" s="38"/>
      <c r="D2" s="38"/>
      <c r="E2" s="38"/>
      <c r="F2" s="38"/>
      <c r="G2" s="39"/>
      <c r="H2" s="40"/>
      <c r="I2" s="40"/>
    </row>
    <row r="3" spans="1:9" s="41" customFormat="1" ht="18" customHeight="1">
      <c r="A3" s="37" t="s">
        <v>34</v>
      </c>
      <c r="B3" s="38"/>
      <c r="C3" s="38"/>
      <c r="D3" s="38"/>
      <c r="E3" s="38"/>
      <c r="F3" s="38"/>
      <c r="G3" s="39"/>
      <c r="H3" s="40"/>
      <c r="I3" s="40"/>
    </row>
    <row r="4" spans="1:9" s="41" customFormat="1" ht="18" customHeight="1">
      <c r="A4" s="42" t="s">
        <v>1</v>
      </c>
      <c r="B4" s="40"/>
      <c r="C4" s="40"/>
      <c r="D4" s="40"/>
      <c r="E4" s="40"/>
      <c r="F4" s="40"/>
      <c r="G4" s="40"/>
      <c r="H4" s="40"/>
      <c r="I4" s="40"/>
    </row>
    <row r="5" spans="1:9" s="41" customFormat="1" ht="18" customHeight="1">
      <c r="A5" s="36" t="s">
        <v>92</v>
      </c>
      <c r="B5" s="40"/>
      <c r="C5" s="40"/>
      <c r="D5" s="89"/>
      <c r="E5" s="89"/>
      <c r="F5" s="89"/>
      <c r="G5" s="40"/>
      <c r="H5" s="40"/>
      <c r="I5" s="40"/>
    </row>
    <row r="7" spans="1:7" ht="6.75" customHeight="1">
      <c r="A7" s="43"/>
      <c r="B7" s="43"/>
      <c r="C7" s="43"/>
      <c r="D7" s="43"/>
      <c r="E7" s="43"/>
      <c r="F7" s="43"/>
      <c r="G7" s="43"/>
    </row>
    <row r="8" spans="1:9" ht="18" customHeight="1">
      <c r="A8" s="45" t="s">
        <v>47</v>
      </c>
      <c r="B8" s="46"/>
      <c r="C8" s="46"/>
      <c r="D8" s="46"/>
      <c r="E8" s="46"/>
      <c r="F8" s="46"/>
      <c r="G8" s="47"/>
      <c r="H8" s="40"/>
      <c r="I8" s="40"/>
    </row>
    <row r="9" spans="1:9" s="52" customFormat="1" ht="18" customHeight="1">
      <c r="A9" s="44"/>
      <c r="B9" s="48" t="s">
        <v>38</v>
      </c>
      <c r="C9" s="49"/>
      <c r="D9" s="48" t="s">
        <v>5</v>
      </c>
      <c r="E9" s="50"/>
      <c r="F9" s="48" t="s">
        <v>6</v>
      </c>
      <c r="G9" s="51"/>
      <c r="H9" s="48" t="s">
        <v>42</v>
      </c>
      <c r="I9" s="50"/>
    </row>
    <row r="10" spans="1:9" ht="18" customHeight="1">
      <c r="A10" s="53"/>
      <c r="B10" s="54" t="s">
        <v>7</v>
      </c>
      <c r="C10" s="55" t="s">
        <v>27</v>
      </c>
      <c r="D10" s="54" t="str">
        <f>B10</f>
        <v>MWh</v>
      </c>
      <c r="E10" s="55" t="s">
        <v>27</v>
      </c>
      <c r="F10" s="54" t="str">
        <f>D10</f>
        <v>MWh</v>
      </c>
      <c r="G10" s="55" t="s">
        <v>27</v>
      </c>
      <c r="H10" s="54" t="str">
        <f>F10</f>
        <v>MWh</v>
      </c>
      <c r="I10" s="55" t="s">
        <v>26</v>
      </c>
    </row>
    <row r="11" spans="1:9" ht="18" customHeight="1">
      <c r="A11" s="56" t="s">
        <v>8</v>
      </c>
      <c r="B11" s="95">
        <v>349589.565</v>
      </c>
      <c r="C11" s="57">
        <f>IF(B11=0,0,B11/$B$13)</f>
        <v>0.3867922808552134</v>
      </c>
      <c r="D11" s="90">
        <v>450701.932</v>
      </c>
      <c r="E11" s="57">
        <f>IF(D11=0,0,D11/$D$13)</f>
        <v>0.7819658170634364</v>
      </c>
      <c r="F11" s="90">
        <v>355840.682</v>
      </c>
      <c r="G11" s="57">
        <f>IF(F11=0,0,F11/$F$13)</f>
        <v>0.8441378400911601</v>
      </c>
      <c r="H11" s="58">
        <f>IF(B11+D11+F11=0,0,B11+D11+F11)</f>
        <v>1156132.179</v>
      </c>
      <c r="I11" s="57">
        <f>IF(H11=0,0,H11/$H$13)</f>
        <v>0.6079367456756328</v>
      </c>
    </row>
    <row r="12" spans="1:9" ht="18" customHeight="1">
      <c r="A12" s="56" t="s">
        <v>46</v>
      </c>
      <c r="B12" s="91">
        <v>554227.761</v>
      </c>
      <c r="C12" s="57">
        <f>IF(B12=0,0,B12/$B$13)</f>
        <v>0.6132077191447866</v>
      </c>
      <c r="D12" s="91">
        <v>125668.444</v>
      </c>
      <c r="E12" s="57">
        <f>IF(D12=0,0,D12/$D$13)</f>
        <v>0.21803418293656374</v>
      </c>
      <c r="F12" s="91">
        <v>65702.655</v>
      </c>
      <c r="G12" s="57">
        <f>IF(F12=0,0,F12/$F$13)</f>
        <v>0.15586215990883995</v>
      </c>
      <c r="H12" s="98">
        <f>IF(B12+D12+F12=0,0,B12+D12+F12)</f>
        <v>745598.8600000001</v>
      </c>
      <c r="I12" s="57">
        <f>IF(H12=0,0,H12/$H$13)</f>
        <v>0.39206325432436717</v>
      </c>
    </row>
    <row r="13" spans="1:11" ht="18" customHeight="1">
      <c r="A13" s="56" t="s">
        <v>9</v>
      </c>
      <c r="B13" s="59">
        <f>SUM(B11:B12)</f>
        <v>903817.3260000001</v>
      </c>
      <c r="C13" s="60"/>
      <c r="D13" s="92">
        <f>SUM(D11:D12)</f>
        <v>576370.3759999999</v>
      </c>
      <c r="E13" s="60"/>
      <c r="F13" s="59">
        <f>SUM(F11:F12)</f>
        <v>421543.33699999994</v>
      </c>
      <c r="G13" s="60"/>
      <c r="H13" s="59">
        <v>1901731.039</v>
      </c>
      <c r="I13" s="61"/>
      <c r="K13" s="71"/>
    </row>
    <row r="14" ht="18" customHeight="1">
      <c r="H14" s="43"/>
    </row>
    <row r="15" spans="1:8" ht="18" customHeight="1">
      <c r="A15" s="62" t="str">
        <f>"As the above table shows, "&amp;TEXT(H11,"0,000")&amp;" MWh, or "&amp;TEXT(I11,"0.0%")&amp;" of CL&amp;P's total load is served by electric suppliers"</f>
        <v>As the above table shows, 1,156,132 MWh, or 60.8% of CL&amp;P's total load is served by electric suppliers</v>
      </c>
      <c r="B15" s="63"/>
      <c r="C15" s="64"/>
      <c r="D15" s="63"/>
      <c r="E15" s="64"/>
      <c r="F15" s="65"/>
      <c r="G15" s="66"/>
      <c r="H15" s="43"/>
    </row>
    <row r="16" spans="1:8" ht="18" customHeight="1">
      <c r="A16" s="62" t="str">
        <f>"while "&amp;TEXT(H12,"0,000")&amp;" MHh, or "&amp;TEXT(I12,"0.0%")&amp;" of the load is provided under Standard Service or Last Resort service through CL&amp;P."</f>
        <v>while 745,599 MHh, or 39.2% of the load is provided under Standard Service or Last Resort service through CL&amp;P.</v>
      </c>
      <c r="G16" s="66"/>
      <c r="H16" s="43"/>
    </row>
    <row r="17" spans="7:8" ht="18" customHeight="1">
      <c r="G17" s="66"/>
      <c r="H17" s="43"/>
    </row>
    <row r="18" spans="7:8" ht="18" customHeight="1">
      <c r="G18" s="66"/>
      <c r="H18" s="43"/>
    </row>
    <row r="19" spans="1:9" ht="18" customHeight="1">
      <c r="A19" s="45" t="s">
        <v>48</v>
      </c>
      <c r="B19" s="46"/>
      <c r="C19" s="46"/>
      <c r="D19" s="46"/>
      <c r="E19" s="46"/>
      <c r="F19" s="46"/>
      <c r="G19" s="67"/>
      <c r="H19" s="39"/>
      <c r="I19" s="40"/>
    </row>
    <row r="20" spans="1:9" ht="18" customHeight="1">
      <c r="A20" s="56"/>
      <c r="B20" s="48" t="s">
        <v>38</v>
      </c>
      <c r="C20" s="68"/>
      <c r="D20" s="48" t="s">
        <v>5</v>
      </c>
      <c r="E20" s="69"/>
      <c r="F20" s="48" t="s">
        <v>6</v>
      </c>
      <c r="G20" s="51"/>
      <c r="H20" s="48" t="s">
        <v>42</v>
      </c>
      <c r="I20" s="50"/>
    </row>
    <row r="21" spans="1:9" ht="18" customHeight="1">
      <c r="A21" s="53"/>
      <c r="B21" s="54" t="s">
        <v>10</v>
      </c>
      <c r="C21" s="55" t="s">
        <v>27</v>
      </c>
      <c r="D21" s="54" t="str">
        <f>B21</f>
        <v>Customers</v>
      </c>
      <c r="E21" s="55" t="s">
        <v>27</v>
      </c>
      <c r="F21" s="54" t="str">
        <f>D21</f>
        <v>Customers</v>
      </c>
      <c r="G21" s="55" t="s">
        <v>27</v>
      </c>
      <c r="H21" s="54" t="str">
        <f>F21</f>
        <v>Customers</v>
      </c>
      <c r="I21" s="55" t="s">
        <v>26</v>
      </c>
    </row>
    <row r="22" spans="1:10" ht="18" customHeight="1">
      <c r="A22" s="56" t="str">
        <f>A11</f>
        <v>Suppliers</v>
      </c>
      <c r="B22" s="90">
        <v>380705</v>
      </c>
      <c r="C22" s="57">
        <f>IF(B22=0,0,B22/$B$24)</f>
        <v>0.34909321317422154</v>
      </c>
      <c r="D22" s="90">
        <v>65752</v>
      </c>
      <c r="E22" s="70">
        <f>IF(D22=0,0,D22/$D$24)</f>
        <v>0.5506037615769817</v>
      </c>
      <c r="F22" s="90">
        <v>863</v>
      </c>
      <c r="G22" s="57">
        <f>IF(F22=0,0,F22/$F$24)</f>
        <v>0.833011583011583</v>
      </c>
      <c r="H22" s="58">
        <f>IF(B22+D22+F22=0,0,B22+D22+F22)</f>
        <v>447320</v>
      </c>
      <c r="I22" s="57">
        <f>IF(H22=0,0,H22/$H$24)</f>
        <v>0.36937823697283584</v>
      </c>
      <c r="J22" s="71"/>
    </row>
    <row r="23" spans="1:9" ht="18" customHeight="1">
      <c r="A23" s="56" t="str">
        <f>A12</f>
        <v>CL&amp;P</v>
      </c>
      <c r="B23" s="91">
        <v>709849</v>
      </c>
      <c r="C23" s="57">
        <f>IF(B23=0,0,B23/$B$24)</f>
        <v>0.6509067868257784</v>
      </c>
      <c r="D23" s="91">
        <v>53666</v>
      </c>
      <c r="E23" s="70">
        <f>IF(D23=0,0,D23/$D$24)</f>
        <v>0.4493962384230183</v>
      </c>
      <c r="F23" s="91">
        <v>173</v>
      </c>
      <c r="G23" s="57">
        <f>IF(F23=0,0,F23/$F$24)</f>
        <v>0.166988416988417</v>
      </c>
      <c r="H23" s="98">
        <f>IF(B23+D23+F23=0,0,B23+D23+F23)</f>
        <v>763688</v>
      </c>
      <c r="I23" s="57">
        <f>IF(H23=0,0,H23/$H$24)</f>
        <v>0.6306217630271641</v>
      </c>
    </row>
    <row r="24" spans="1:9" ht="18" customHeight="1">
      <c r="A24" s="56" t="str">
        <f>A13</f>
        <v>     Total</v>
      </c>
      <c r="B24" s="59">
        <f>SUM(B22:B23)</f>
        <v>1090554</v>
      </c>
      <c r="C24" s="72"/>
      <c r="D24" s="59">
        <f>SUM(D22:D23)</f>
        <v>119418</v>
      </c>
      <c r="E24" s="60"/>
      <c r="F24" s="59">
        <f>SUM(F22:F23)</f>
        <v>1036</v>
      </c>
      <c r="G24" s="60"/>
      <c r="H24" s="59">
        <v>1211008</v>
      </c>
      <c r="I24" s="61"/>
    </row>
    <row r="25" spans="7:8" ht="18" customHeight="1">
      <c r="G25" s="66"/>
      <c r="H25" s="97"/>
    </row>
    <row r="26" spans="1:8" ht="18" customHeight="1">
      <c r="A26" s="62" t="str">
        <f>"As the above table shows, "&amp;TEXT(H22,"0,000")&amp;" of CL&amp;P's total customers, or "&amp;TEXT(I22,"0.0%")&amp;" are served by electric suppliers"</f>
        <v>As the above table shows, 447,320 of CL&amp;P's total customers, or 36.9% are served by electric suppliers</v>
      </c>
      <c r="G26" s="66"/>
      <c r="H26" s="43"/>
    </row>
    <row r="27" spans="1:8" ht="18" customHeight="1">
      <c r="A27" s="62" t="str">
        <f>"while "&amp;TEXT(H23,"0,000")&amp;" or "&amp;TEXT(I23,"0.0%")&amp;" of the customers continue to receive Standard Service or Last Resort service through CL&amp;P."</f>
        <v>while 763,688 or 63.1% of the customers continue to receive Standard Service or Last Resort service through CL&amp;P.</v>
      </c>
      <c r="B27" s="73"/>
      <c r="C27" s="73"/>
      <c r="D27" s="73"/>
      <c r="E27" s="73"/>
      <c r="F27" s="74"/>
      <c r="G27" s="75"/>
      <c r="H27" s="43"/>
    </row>
    <row r="28" spans="2:8" ht="18" customHeight="1">
      <c r="B28" s="43"/>
      <c r="C28" s="43"/>
      <c r="D28" s="75"/>
      <c r="E28" s="75"/>
      <c r="F28" s="76"/>
      <c r="G28" s="76"/>
      <c r="H28" s="43"/>
    </row>
    <row r="29" spans="1:9" ht="18" customHeight="1">
      <c r="A29" s="77" t="s">
        <v>36</v>
      </c>
      <c r="B29" s="78"/>
      <c r="C29" s="78"/>
      <c r="D29" s="79"/>
      <c r="E29" s="79"/>
      <c r="F29" s="80"/>
      <c r="G29" s="80"/>
      <c r="H29" s="78"/>
      <c r="I29" s="81"/>
    </row>
    <row r="30" spans="2:8" ht="18" customHeight="1">
      <c r="B30" s="43"/>
      <c r="C30" s="43"/>
      <c r="D30" s="75"/>
      <c r="E30" s="75"/>
      <c r="F30" s="82"/>
      <c r="G30" s="82"/>
      <c r="H30" s="43"/>
    </row>
    <row r="31" spans="1:9" ht="18" customHeight="1">
      <c r="A31" s="45" t="s">
        <v>37</v>
      </c>
      <c r="B31" s="46"/>
      <c r="C31" s="46"/>
      <c r="D31" s="46"/>
      <c r="E31" s="46"/>
      <c r="F31" s="46"/>
      <c r="G31" s="67"/>
      <c r="H31" s="39"/>
      <c r="I31" s="40"/>
    </row>
    <row r="32" spans="1:9" ht="18" customHeight="1">
      <c r="A32" s="56"/>
      <c r="B32" s="48" t="s">
        <v>2</v>
      </c>
      <c r="C32" s="68"/>
      <c r="D32" s="48" t="s">
        <v>32</v>
      </c>
      <c r="E32" s="69"/>
      <c r="F32" s="48" t="s">
        <v>33</v>
      </c>
      <c r="G32" s="51"/>
      <c r="H32" s="48" t="s">
        <v>42</v>
      </c>
      <c r="I32" s="50"/>
    </row>
    <row r="33" spans="1:9" ht="18" customHeight="1">
      <c r="A33" s="53"/>
      <c r="B33" s="54" t="s">
        <v>10</v>
      </c>
      <c r="C33" s="55" t="s">
        <v>27</v>
      </c>
      <c r="D33" s="54" t="str">
        <f>B33</f>
        <v>Customers</v>
      </c>
      <c r="E33" s="55" t="s">
        <v>27</v>
      </c>
      <c r="F33" s="54" t="str">
        <f>D33</f>
        <v>Customers</v>
      </c>
      <c r="G33" s="55" t="s">
        <v>27</v>
      </c>
      <c r="H33" s="54" t="str">
        <f>F33</f>
        <v>Customers</v>
      </c>
      <c r="I33" s="55" t="s">
        <v>26</v>
      </c>
    </row>
    <row r="34" spans="1:9" ht="18" customHeight="1">
      <c r="A34" s="56" t="s">
        <v>28</v>
      </c>
      <c r="B34" s="59">
        <f>CTCleanEnergyOptions!B31</f>
        <v>18868</v>
      </c>
      <c r="C34" s="60">
        <f>IF(B24=0,0,B34/B24)</f>
        <v>0.01730129823924354</v>
      </c>
      <c r="D34" s="59">
        <f>CTCleanEnergyOptions!C31</f>
        <v>435</v>
      </c>
      <c r="E34" s="60">
        <f>IF(D24+F24=0,0,D34/(D24+F24))</f>
        <v>0.003611337107941621</v>
      </c>
      <c r="F34" s="59">
        <f>SUM(CTCleanEnergyOptions!$C$25:$C$28)</f>
        <v>14</v>
      </c>
      <c r="G34" s="60">
        <f>IF(F34=0,0,F34/($D$24+$F$24))</f>
        <v>0.00011622694140501768</v>
      </c>
      <c r="H34" s="59">
        <f>B34+D34</f>
        <v>19303</v>
      </c>
      <c r="I34" s="60">
        <f>IF(H34=0,0,H34/$H$24)</f>
        <v>0.01593961394144382</v>
      </c>
    </row>
    <row r="35" spans="7:8" ht="15.75" customHeight="1">
      <c r="G35" s="66"/>
      <c r="H35" s="43"/>
    </row>
    <row r="36" spans="1:8" ht="15.75" customHeight="1">
      <c r="A36" s="62" t="str">
        <f>"As the above table shows, "&amp;TEXT(H34,"0,000")&amp;" of CL&amp;P's customers, or "&amp;TEXT(I34,"0.0%")&amp;" are participating in the CTCleanEnergyOptions Program."</f>
        <v>As the above table shows, 19,303 of CL&amp;P's customers, or 1.6% are participating in the CTCleanEnergyOptions Program.</v>
      </c>
      <c r="G36" s="66"/>
      <c r="H36" s="43"/>
    </row>
    <row r="37" spans="1:8" ht="15.75" customHeight="1">
      <c r="A37" s="62"/>
      <c r="G37" s="66"/>
      <c r="H37" s="43"/>
    </row>
    <row r="38" spans="1:8" ht="15.75" customHeight="1">
      <c r="A38" s="62"/>
      <c r="G38" s="66"/>
      <c r="H38" s="43"/>
    </row>
    <row r="39" spans="1:8" ht="15">
      <c r="A39" s="83" t="s">
        <v>35</v>
      </c>
      <c r="B39" s="73"/>
      <c r="C39" s="73"/>
      <c r="D39" s="73"/>
      <c r="E39" s="73"/>
      <c r="F39" s="74"/>
      <c r="G39" s="75"/>
      <c r="H39" s="43"/>
    </row>
    <row r="40" ht="13.5">
      <c r="A40" s="83" t="s">
        <v>39</v>
      </c>
    </row>
    <row r="41" ht="13.5">
      <c r="A41" s="83" t="s">
        <v>82</v>
      </c>
    </row>
    <row r="42" ht="12.75">
      <c r="A42" s="84" t="s">
        <v>23</v>
      </c>
    </row>
    <row r="43" ht="12.75">
      <c r="A43" s="84" t="s">
        <v>49</v>
      </c>
    </row>
  </sheetData>
  <sheetProtection/>
  <printOptions horizontalCentered="1"/>
  <pageMargins left="0.5" right="0.5" top="1.5" bottom="0.25" header="0" footer="0"/>
  <pageSetup fitToHeight="2" fitToWidth="1" horizontalDpi="600" verticalDpi="600" orientation="portrait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="85" zoomScaleNormal="85" zoomScalePageLayoutView="0" workbookViewId="0" topLeftCell="B1">
      <selection activeCell="B1" sqref="B1"/>
    </sheetView>
  </sheetViews>
  <sheetFormatPr defaultColWidth="9.140625" defaultRowHeight="12.75"/>
  <cols>
    <col min="1" max="1" width="4.8515625" style="35" customWidth="1"/>
    <col min="2" max="2" width="41.57421875" style="35" customWidth="1"/>
    <col min="3" max="3" width="14.28125" style="35" customWidth="1"/>
    <col min="4" max="4" width="13.7109375" style="35" customWidth="1"/>
    <col min="5" max="5" width="11.7109375" style="35" customWidth="1"/>
    <col min="6" max="6" width="16.8515625" style="35" customWidth="1"/>
    <col min="7" max="7" width="9.140625" style="112" customWidth="1"/>
    <col min="8" max="8" width="11.8515625" style="119" customWidth="1"/>
    <col min="9" max="10" width="9.140625" style="35" customWidth="1"/>
    <col min="11" max="16384" width="9.140625" style="23" customWidth="1"/>
  </cols>
  <sheetData>
    <row r="1" spans="1:10" s="114" customFormat="1" ht="18" customHeight="1">
      <c r="A1" s="101" t="str">
        <f>'Smry Load Customers &amp; CleanOpt'!A1</f>
        <v>The Connecticut Light and Power Company</v>
      </c>
      <c r="B1" s="32"/>
      <c r="C1" s="32"/>
      <c r="D1" s="32"/>
      <c r="E1" s="32"/>
      <c r="F1" s="33"/>
      <c r="G1" s="112"/>
      <c r="H1" s="119"/>
      <c r="I1" s="113"/>
      <c r="J1" s="113"/>
    </row>
    <row r="2" spans="1:10" s="114" customFormat="1" ht="18" customHeight="1">
      <c r="A2" s="101" t="s">
        <v>0</v>
      </c>
      <c r="B2" s="32"/>
      <c r="C2" s="32"/>
      <c r="D2" s="32"/>
      <c r="E2" s="32"/>
      <c r="F2" s="33"/>
      <c r="G2" s="112"/>
      <c r="H2" s="119"/>
      <c r="I2" s="113"/>
      <c r="J2" s="113"/>
    </row>
    <row r="3" spans="1:10" s="114" customFormat="1" ht="18" customHeight="1">
      <c r="A3" s="101" t="s">
        <v>1</v>
      </c>
      <c r="B3" s="32"/>
      <c r="C3" s="32"/>
      <c r="D3" s="32"/>
      <c r="E3" s="32"/>
      <c r="F3" s="33"/>
      <c r="G3" s="112"/>
      <c r="H3" s="119"/>
      <c r="I3" s="113"/>
      <c r="J3" s="113"/>
    </row>
    <row r="4" spans="1:10" s="114" customFormat="1" ht="18" customHeight="1">
      <c r="A4" s="101" t="str">
        <f>'Smry Load Customers &amp; CleanOpt'!A5</f>
        <v>Data as of December 31, 2010</v>
      </c>
      <c r="B4" s="32"/>
      <c r="C4" s="32"/>
      <c r="D4" s="32"/>
      <c r="E4" s="32"/>
      <c r="F4" s="33"/>
      <c r="G4" s="112"/>
      <c r="H4" s="119"/>
      <c r="I4" s="113"/>
      <c r="J4" s="113"/>
    </row>
    <row r="5" spans="1:6" ht="18" customHeight="1">
      <c r="A5" s="34"/>
      <c r="B5" s="109" t="s">
        <v>102</v>
      </c>
      <c r="E5" s="11"/>
      <c r="F5" s="11"/>
    </row>
    <row r="6" spans="1:10" s="114" customFormat="1" ht="18" customHeight="1">
      <c r="A6" s="102"/>
      <c r="B6" s="103"/>
      <c r="C6" s="101" t="s">
        <v>43</v>
      </c>
      <c r="D6" s="101"/>
      <c r="E6" s="101"/>
      <c r="F6" s="32"/>
      <c r="G6" s="112"/>
      <c r="H6" s="119"/>
      <c r="I6" s="113"/>
      <c r="J6" s="113"/>
    </row>
    <row r="7" spans="1:8" ht="38.25">
      <c r="A7" s="34"/>
      <c r="B7" s="104" t="s">
        <v>94</v>
      </c>
      <c r="C7" s="104" t="s">
        <v>95</v>
      </c>
      <c r="D7" s="104" t="s">
        <v>96</v>
      </c>
      <c r="E7" s="104" t="s">
        <v>97</v>
      </c>
      <c r="F7" s="104" t="s">
        <v>98</v>
      </c>
      <c r="G7" s="104" t="s">
        <v>99</v>
      </c>
      <c r="H7" s="120" t="s">
        <v>100</v>
      </c>
    </row>
    <row r="8" spans="1:8" ht="12.75">
      <c r="A8" s="34">
        <v>1</v>
      </c>
      <c r="B8" s="108" t="s">
        <v>81</v>
      </c>
      <c r="C8" s="115">
        <v>982</v>
      </c>
      <c r="D8" s="105">
        <v>30</v>
      </c>
      <c r="E8" s="34">
        <f>IF(SUM(C8:D8)=0,0,SUM(C8:D8))</f>
        <v>1012</v>
      </c>
      <c r="F8" s="106">
        <f aca="true" t="shared" si="0" ref="F8:F47">IF(E8=0,"",E8/$E$48)</f>
        <v>0.0022623625145309846</v>
      </c>
      <c r="G8" s="116">
        <v>728</v>
      </c>
      <c r="H8" s="119">
        <f>E8-G8</f>
        <v>284</v>
      </c>
    </row>
    <row r="9" spans="1:8" ht="12.75">
      <c r="A9" s="107">
        <f>A8+1</f>
        <v>2</v>
      </c>
      <c r="B9" s="108" t="s">
        <v>77</v>
      </c>
      <c r="C9" s="115">
        <v>0</v>
      </c>
      <c r="D9" s="105">
        <v>2</v>
      </c>
      <c r="E9" s="34">
        <f>IF(SUM(C9:D9)=0,0,SUM(C9:D9))</f>
        <v>2</v>
      </c>
      <c r="F9" s="106">
        <f t="shared" si="0"/>
        <v>4.471072163104712E-06</v>
      </c>
      <c r="G9" s="116">
        <v>2</v>
      </c>
      <c r="H9" s="119">
        <f aca="true" t="shared" si="1" ref="H9:H48">E9-G9</f>
        <v>0</v>
      </c>
    </row>
    <row r="10" spans="1:8" ht="14.25" customHeight="1">
      <c r="A10" s="107">
        <f>A9+1</f>
        <v>3</v>
      </c>
      <c r="B10" s="108" t="s">
        <v>71</v>
      </c>
      <c r="C10" s="115">
        <v>10416</v>
      </c>
      <c r="D10" s="105">
        <v>199</v>
      </c>
      <c r="E10" s="34">
        <f>IF(SUM(C10:D10)=0,0,SUM(C10:D10))</f>
        <v>10615</v>
      </c>
      <c r="F10" s="106">
        <f t="shared" si="0"/>
        <v>0.023730215505678262</v>
      </c>
      <c r="G10" s="117">
        <v>11394</v>
      </c>
      <c r="H10" s="119">
        <f t="shared" si="1"/>
        <v>-779</v>
      </c>
    </row>
    <row r="11" spans="1:8" ht="14.25" customHeight="1">
      <c r="A11" s="107">
        <f>A10+1</f>
        <v>4</v>
      </c>
      <c r="B11" s="108" t="s">
        <v>79</v>
      </c>
      <c r="C11" s="115">
        <v>3</v>
      </c>
      <c r="D11" s="105" t="s">
        <v>93</v>
      </c>
      <c r="E11" s="34">
        <f>IF(SUM(C11:D11)=0,0,SUM(C11:D11))</f>
        <v>3</v>
      </c>
      <c r="F11" s="106">
        <f t="shared" si="0"/>
        <v>6.706608244657069E-06</v>
      </c>
      <c r="G11" s="116">
        <v>0</v>
      </c>
      <c r="H11" s="119">
        <f t="shared" si="1"/>
        <v>3</v>
      </c>
    </row>
    <row r="12" spans="1:8" ht="14.25" customHeight="1">
      <c r="A12" s="107">
        <f aca="true" t="shared" si="2" ref="A12:A47">A11+1</f>
        <v>5</v>
      </c>
      <c r="B12" s="108" t="s">
        <v>45</v>
      </c>
      <c r="C12" s="115">
        <v>0</v>
      </c>
      <c r="D12" s="105" t="s">
        <v>93</v>
      </c>
      <c r="E12" s="34">
        <f>IF(SUM(C12:D12)=0,0,SUM(C12:D12))</f>
        <v>0</v>
      </c>
      <c r="F12" s="106">
        <f t="shared" si="0"/>
      </c>
      <c r="G12" s="116">
        <v>0</v>
      </c>
      <c r="H12" s="119">
        <f t="shared" si="1"/>
        <v>0</v>
      </c>
    </row>
    <row r="13" spans="1:8" ht="14.25" customHeight="1">
      <c r="A13" s="107">
        <f t="shared" si="2"/>
        <v>6</v>
      </c>
      <c r="B13" s="108" t="s">
        <v>44</v>
      </c>
      <c r="C13" s="115">
        <v>9400</v>
      </c>
      <c r="D13" s="105">
        <v>2485</v>
      </c>
      <c r="E13" s="34">
        <f aca="true" t="shared" si="3" ref="E13:E47">IF(SUM(C13:D13)=0,0,SUM(C13:D13))</f>
        <v>11885</v>
      </c>
      <c r="F13" s="106">
        <f t="shared" si="0"/>
        <v>0.026569346329249753</v>
      </c>
      <c r="G13" s="117">
        <v>10995</v>
      </c>
      <c r="H13" s="119">
        <f t="shared" si="1"/>
        <v>890</v>
      </c>
    </row>
    <row r="14" spans="1:8" ht="14.25" customHeight="1">
      <c r="A14" s="107">
        <f t="shared" si="2"/>
        <v>7</v>
      </c>
      <c r="B14" s="108" t="s">
        <v>53</v>
      </c>
      <c r="C14" s="115">
        <v>1318</v>
      </c>
      <c r="D14" s="105">
        <v>8877</v>
      </c>
      <c r="E14" s="34">
        <f t="shared" si="3"/>
        <v>10195</v>
      </c>
      <c r="F14" s="106">
        <f t="shared" si="0"/>
        <v>0.022791290351426272</v>
      </c>
      <c r="G14" s="117">
        <v>10094</v>
      </c>
      <c r="H14" s="119">
        <f t="shared" si="1"/>
        <v>101</v>
      </c>
    </row>
    <row r="15" spans="1:8" ht="14.25" customHeight="1">
      <c r="A15" s="107">
        <f t="shared" si="2"/>
        <v>8</v>
      </c>
      <c r="B15" s="108" t="s">
        <v>51</v>
      </c>
      <c r="C15" s="115">
        <v>98</v>
      </c>
      <c r="D15" s="105">
        <v>3588</v>
      </c>
      <c r="E15" s="34">
        <f t="shared" si="3"/>
        <v>3686</v>
      </c>
      <c r="F15" s="106">
        <f t="shared" si="0"/>
        <v>0.008240185996601986</v>
      </c>
      <c r="G15" s="117">
        <v>3691</v>
      </c>
      <c r="H15" s="119">
        <f t="shared" si="1"/>
        <v>-5</v>
      </c>
    </row>
    <row r="16" spans="1:8" ht="14.25" customHeight="1">
      <c r="A16" s="107">
        <f t="shared" si="2"/>
        <v>9</v>
      </c>
      <c r="B16" s="108" t="s">
        <v>59</v>
      </c>
      <c r="C16" s="115">
        <v>44458</v>
      </c>
      <c r="D16" s="105">
        <v>7653</v>
      </c>
      <c r="E16" s="34">
        <f t="shared" si="3"/>
        <v>52111</v>
      </c>
      <c r="F16" s="106">
        <f t="shared" si="0"/>
        <v>0.11649602074577484</v>
      </c>
      <c r="G16" s="117">
        <v>51856</v>
      </c>
      <c r="H16" s="119">
        <f t="shared" si="1"/>
        <v>255</v>
      </c>
    </row>
    <row r="17" spans="1:8" ht="14.25" customHeight="1">
      <c r="A17" s="107">
        <f t="shared" si="2"/>
        <v>10</v>
      </c>
      <c r="B17" s="108" t="s">
        <v>52</v>
      </c>
      <c r="C17" s="115">
        <v>15048</v>
      </c>
      <c r="D17" s="105">
        <v>2396</v>
      </c>
      <c r="E17" s="34">
        <f t="shared" si="3"/>
        <v>17444</v>
      </c>
      <c r="F17" s="106">
        <f t="shared" si="0"/>
        <v>0.0389966914065993</v>
      </c>
      <c r="G17" s="117">
        <v>14611</v>
      </c>
      <c r="H17" s="119">
        <f t="shared" si="1"/>
        <v>2833</v>
      </c>
    </row>
    <row r="18" spans="1:8" ht="14.25" customHeight="1">
      <c r="A18" s="107">
        <f t="shared" si="2"/>
        <v>11</v>
      </c>
      <c r="B18" s="108" t="s">
        <v>57</v>
      </c>
      <c r="C18" s="115">
        <v>54245</v>
      </c>
      <c r="D18" s="105">
        <v>8682</v>
      </c>
      <c r="E18" s="34">
        <f t="shared" si="3"/>
        <v>62927</v>
      </c>
      <c r="F18" s="106">
        <f t="shared" si="0"/>
        <v>0.1406755790038451</v>
      </c>
      <c r="G18" s="117">
        <v>62122</v>
      </c>
      <c r="H18" s="119">
        <f t="shared" si="1"/>
        <v>805</v>
      </c>
    </row>
    <row r="19" spans="1:8" ht="14.25" customHeight="1">
      <c r="A19" s="107">
        <f t="shared" si="2"/>
        <v>12</v>
      </c>
      <c r="B19" s="108" t="s">
        <v>58</v>
      </c>
      <c r="C19" s="115">
        <v>27469</v>
      </c>
      <c r="D19" s="105">
        <v>3295</v>
      </c>
      <c r="E19" s="34">
        <f t="shared" si="3"/>
        <v>30764</v>
      </c>
      <c r="F19" s="106">
        <f t="shared" si="0"/>
        <v>0.06877403201287668</v>
      </c>
      <c r="G19" s="117">
        <v>29969</v>
      </c>
      <c r="H19" s="119">
        <f t="shared" si="1"/>
        <v>795</v>
      </c>
    </row>
    <row r="20" spans="1:8" ht="14.25" customHeight="1">
      <c r="A20" s="107">
        <f t="shared" si="2"/>
        <v>13</v>
      </c>
      <c r="B20" s="108" t="s">
        <v>62</v>
      </c>
      <c r="C20" s="115">
        <v>0</v>
      </c>
      <c r="D20" s="105" t="s">
        <v>93</v>
      </c>
      <c r="E20" s="34">
        <f t="shared" si="3"/>
        <v>0</v>
      </c>
      <c r="F20" s="106">
        <f t="shared" si="0"/>
      </c>
      <c r="G20" s="116">
        <v>0</v>
      </c>
      <c r="H20" s="119">
        <f t="shared" si="1"/>
        <v>0</v>
      </c>
    </row>
    <row r="21" spans="1:8" ht="14.25" customHeight="1">
      <c r="A21" s="107">
        <f t="shared" si="2"/>
        <v>14</v>
      </c>
      <c r="B21" s="108" t="s">
        <v>86</v>
      </c>
      <c r="C21" s="115">
        <v>22</v>
      </c>
      <c r="D21" s="105">
        <v>965</v>
      </c>
      <c r="E21" s="34">
        <f>IF(SUM(C21:D21)=0,0,SUM(C21:D21))</f>
        <v>987</v>
      </c>
      <c r="F21" s="106">
        <f t="shared" si="0"/>
        <v>0.0022064741124921757</v>
      </c>
      <c r="G21" s="116">
        <v>921</v>
      </c>
      <c r="H21" s="119">
        <f t="shared" si="1"/>
        <v>66</v>
      </c>
    </row>
    <row r="22" spans="1:8" ht="14.25" customHeight="1">
      <c r="A22" s="107">
        <f t="shared" si="2"/>
        <v>15</v>
      </c>
      <c r="B22" s="108" t="s">
        <v>70</v>
      </c>
      <c r="C22" s="115">
        <v>593</v>
      </c>
      <c r="D22" s="105">
        <v>1105</v>
      </c>
      <c r="E22" s="34">
        <f t="shared" si="3"/>
        <v>1698</v>
      </c>
      <c r="F22" s="106">
        <f t="shared" si="0"/>
        <v>0.003795940266475901</v>
      </c>
      <c r="G22" s="117">
        <v>1959</v>
      </c>
      <c r="H22" s="119">
        <f t="shared" si="1"/>
        <v>-261</v>
      </c>
    </row>
    <row r="23" spans="1:8" ht="14.25" customHeight="1">
      <c r="A23" s="107">
        <f t="shared" si="2"/>
        <v>16</v>
      </c>
      <c r="B23" s="108" t="s">
        <v>60</v>
      </c>
      <c r="C23" s="115">
        <v>0</v>
      </c>
      <c r="D23" s="105" t="s">
        <v>93</v>
      </c>
      <c r="E23" s="34">
        <f t="shared" si="3"/>
        <v>0</v>
      </c>
      <c r="F23" s="106">
        <f t="shared" si="0"/>
      </c>
      <c r="G23" s="116">
        <v>0</v>
      </c>
      <c r="H23" s="119">
        <f t="shared" si="1"/>
        <v>0</v>
      </c>
    </row>
    <row r="24" spans="1:8" ht="14.25" customHeight="1">
      <c r="A24" s="107">
        <f t="shared" si="2"/>
        <v>17</v>
      </c>
      <c r="B24" s="108" t="s">
        <v>55</v>
      </c>
      <c r="C24" s="115">
        <v>232</v>
      </c>
      <c r="D24" s="105">
        <v>1662</v>
      </c>
      <c r="E24" s="34">
        <f t="shared" si="3"/>
        <v>1894</v>
      </c>
      <c r="F24" s="106">
        <f t="shared" si="0"/>
        <v>0.004234105338460163</v>
      </c>
      <c r="G24" s="117">
        <v>1914</v>
      </c>
      <c r="H24" s="119">
        <f t="shared" si="1"/>
        <v>-20</v>
      </c>
    </row>
    <row r="25" spans="1:8" ht="14.25" customHeight="1">
      <c r="A25" s="107">
        <f t="shared" si="2"/>
        <v>18</v>
      </c>
      <c r="B25" s="108" t="s">
        <v>83</v>
      </c>
      <c r="C25" s="115">
        <v>0</v>
      </c>
      <c r="D25" s="105" t="s">
        <v>93</v>
      </c>
      <c r="E25" s="34">
        <f>IF(SUM(C25:D25)=0,0,SUM(C25:D25))</f>
        <v>0</v>
      </c>
      <c r="F25" s="106">
        <f t="shared" si="0"/>
      </c>
      <c r="G25" s="116">
        <v>0</v>
      </c>
      <c r="H25" s="119">
        <f t="shared" si="1"/>
        <v>0</v>
      </c>
    </row>
    <row r="26" spans="1:8" ht="14.25" customHeight="1">
      <c r="A26" s="107">
        <f t="shared" si="2"/>
        <v>19</v>
      </c>
      <c r="B26" s="108" t="s">
        <v>54</v>
      </c>
      <c r="C26" s="115">
        <v>0</v>
      </c>
      <c r="D26" s="105" t="s">
        <v>93</v>
      </c>
      <c r="E26" s="34">
        <f>IF(SUM(C26:D26)=0,0,SUM(C26:D26))</f>
        <v>0</v>
      </c>
      <c r="F26" s="106">
        <f t="shared" si="0"/>
      </c>
      <c r="G26" s="116">
        <v>0</v>
      </c>
      <c r="H26" s="119">
        <f t="shared" si="1"/>
        <v>0</v>
      </c>
    </row>
    <row r="27" spans="1:8" ht="14.25" customHeight="1">
      <c r="A27" s="107">
        <f t="shared" si="2"/>
        <v>20</v>
      </c>
      <c r="B27" s="108" t="s">
        <v>64</v>
      </c>
      <c r="C27" s="115">
        <v>38</v>
      </c>
      <c r="D27" s="105">
        <v>3096</v>
      </c>
      <c r="E27" s="34">
        <f t="shared" si="3"/>
        <v>3134</v>
      </c>
      <c r="F27" s="106">
        <f t="shared" si="0"/>
        <v>0.007006170079585084</v>
      </c>
      <c r="G27" s="117">
        <v>3135</v>
      </c>
      <c r="H27" s="119">
        <f t="shared" si="1"/>
        <v>-1</v>
      </c>
    </row>
    <row r="28" spans="1:8" ht="14.25" customHeight="1">
      <c r="A28" s="107">
        <f t="shared" si="2"/>
        <v>21</v>
      </c>
      <c r="B28" s="108" t="s">
        <v>72</v>
      </c>
      <c r="C28" s="115">
        <v>0</v>
      </c>
      <c r="D28" s="105" t="s">
        <v>93</v>
      </c>
      <c r="E28" s="34">
        <f t="shared" si="3"/>
        <v>0</v>
      </c>
      <c r="F28" s="106">
        <f t="shared" si="0"/>
      </c>
      <c r="G28" s="116">
        <v>0</v>
      </c>
      <c r="H28" s="119">
        <f t="shared" si="1"/>
        <v>0</v>
      </c>
    </row>
    <row r="29" spans="1:8" ht="14.25" customHeight="1">
      <c r="A29" s="107">
        <f t="shared" si="2"/>
        <v>22</v>
      </c>
      <c r="B29" s="108" t="s">
        <v>63</v>
      </c>
      <c r="C29" s="115">
        <v>469</v>
      </c>
      <c r="D29" s="105">
        <v>761</v>
      </c>
      <c r="E29" s="34">
        <f t="shared" si="3"/>
        <v>1230</v>
      </c>
      <c r="F29" s="106">
        <f t="shared" si="0"/>
        <v>0.002749709380309398</v>
      </c>
      <c r="G29" s="117">
        <v>1211</v>
      </c>
      <c r="H29" s="119">
        <f t="shared" si="1"/>
        <v>19</v>
      </c>
    </row>
    <row r="30" spans="1:8" ht="14.25" customHeight="1">
      <c r="A30" s="107">
        <f t="shared" si="2"/>
        <v>23</v>
      </c>
      <c r="B30" s="108" t="s">
        <v>61</v>
      </c>
      <c r="C30" s="115">
        <v>34236</v>
      </c>
      <c r="D30" s="105">
        <v>1769</v>
      </c>
      <c r="E30" s="34">
        <f t="shared" si="3"/>
        <v>36005</v>
      </c>
      <c r="F30" s="106">
        <f t="shared" si="0"/>
        <v>0.08049047661629259</v>
      </c>
      <c r="G30" s="117">
        <v>36899</v>
      </c>
      <c r="H30" s="119">
        <f t="shared" si="1"/>
        <v>-894</v>
      </c>
    </row>
    <row r="31" spans="1:8" ht="14.25" customHeight="1">
      <c r="A31" s="107">
        <f t="shared" si="2"/>
        <v>24</v>
      </c>
      <c r="B31" s="108" t="s">
        <v>91</v>
      </c>
      <c r="C31" s="115">
        <v>687</v>
      </c>
      <c r="D31" s="105">
        <v>2689</v>
      </c>
      <c r="E31" s="34">
        <f>IF(SUM(C31:D31)=0,0,SUM(C31:D31))</f>
        <v>3376</v>
      </c>
      <c r="F31" s="106">
        <f t="shared" si="0"/>
        <v>0.007547169811320755</v>
      </c>
      <c r="G31" s="117">
        <v>2996</v>
      </c>
      <c r="H31" s="119">
        <f t="shared" si="1"/>
        <v>380</v>
      </c>
    </row>
    <row r="32" spans="1:8" ht="14.25" customHeight="1">
      <c r="A32" s="107">
        <f t="shared" si="2"/>
        <v>25</v>
      </c>
      <c r="B32" s="108" t="s">
        <v>84</v>
      </c>
      <c r="C32" s="115">
        <v>5</v>
      </c>
      <c r="D32" s="105">
        <v>1072</v>
      </c>
      <c r="E32" s="34">
        <f>IF(SUM(C32:D32)=0,0,SUM(C32:D32))</f>
        <v>1077</v>
      </c>
      <c r="F32" s="106">
        <f t="shared" si="0"/>
        <v>0.002407672359831888</v>
      </c>
      <c r="G32" s="117">
        <v>1088</v>
      </c>
      <c r="H32" s="119">
        <f t="shared" si="1"/>
        <v>-11</v>
      </c>
    </row>
    <row r="33" spans="1:8" ht="14.25" customHeight="1">
      <c r="A33" s="107">
        <f t="shared" si="2"/>
        <v>26</v>
      </c>
      <c r="B33" s="108" t="s">
        <v>75</v>
      </c>
      <c r="C33" s="115">
        <v>22822</v>
      </c>
      <c r="D33" s="105">
        <v>1931</v>
      </c>
      <c r="E33" s="34">
        <f t="shared" si="3"/>
        <v>24753</v>
      </c>
      <c r="F33" s="106">
        <f t="shared" si="0"/>
        <v>0.05533622462666547</v>
      </c>
      <c r="G33" s="117">
        <v>22883</v>
      </c>
      <c r="H33" s="119">
        <f t="shared" si="1"/>
        <v>1870</v>
      </c>
    </row>
    <row r="34" spans="1:8" ht="14.25" customHeight="1">
      <c r="A34" s="107">
        <f t="shared" si="2"/>
        <v>27</v>
      </c>
      <c r="B34" s="108" t="s">
        <v>74</v>
      </c>
      <c r="C34" s="115">
        <v>0</v>
      </c>
      <c r="D34" s="105" t="s">
        <v>93</v>
      </c>
      <c r="E34" s="34">
        <f t="shared" si="3"/>
        <v>0</v>
      </c>
      <c r="F34" s="106">
        <f t="shared" si="0"/>
      </c>
      <c r="G34" s="116">
        <v>0</v>
      </c>
      <c r="H34" s="119">
        <f t="shared" si="1"/>
        <v>0</v>
      </c>
    </row>
    <row r="35" spans="1:8" ht="14.25" customHeight="1">
      <c r="A35" s="107">
        <f t="shared" si="2"/>
        <v>28</v>
      </c>
      <c r="B35" s="108" t="s">
        <v>101</v>
      </c>
      <c r="C35" s="115">
        <v>0</v>
      </c>
      <c r="D35" s="105" t="s">
        <v>93</v>
      </c>
      <c r="E35" s="34">
        <f t="shared" si="3"/>
        <v>0</v>
      </c>
      <c r="F35" s="106">
        <f t="shared" si="0"/>
      </c>
      <c r="G35" s="116">
        <v>6</v>
      </c>
      <c r="H35" s="119">
        <f t="shared" si="1"/>
        <v>-6</v>
      </c>
    </row>
    <row r="36" spans="1:8" ht="14.25" customHeight="1">
      <c r="A36" s="107">
        <f t="shared" si="2"/>
        <v>29</v>
      </c>
      <c r="B36" s="108" t="s">
        <v>67</v>
      </c>
      <c r="C36" s="115">
        <v>44264</v>
      </c>
      <c r="D36" s="105">
        <v>3531</v>
      </c>
      <c r="E36" s="34">
        <f t="shared" si="3"/>
        <v>47795</v>
      </c>
      <c r="F36" s="106">
        <f t="shared" si="0"/>
        <v>0.10684744701779486</v>
      </c>
      <c r="G36" s="117">
        <v>47793</v>
      </c>
      <c r="H36" s="119">
        <f t="shared" si="1"/>
        <v>2</v>
      </c>
    </row>
    <row r="37" spans="1:8" ht="14.25" customHeight="1">
      <c r="A37" s="107">
        <f t="shared" si="2"/>
        <v>30</v>
      </c>
      <c r="B37" s="108" t="s">
        <v>80</v>
      </c>
      <c r="C37" s="115">
        <v>1222</v>
      </c>
      <c r="D37" s="105">
        <v>10</v>
      </c>
      <c r="E37" s="34">
        <f t="shared" si="3"/>
        <v>1232</v>
      </c>
      <c r="F37" s="106">
        <f t="shared" si="0"/>
        <v>0.0027541804524725028</v>
      </c>
      <c r="G37" s="116">
        <v>395</v>
      </c>
      <c r="H37" s="119">
        <f t="shared" si="1"/>
        <v>837</v>
      </c>
    </row>
    <row r="38" spans="1:8" ht="14.25" customHeight="1">
      <c r="A38" s="107">
        <f t="shared" si="2"/>
        <v>31</v>
      </c>
      <c r="B38" s="108" t="s">
        <v>73</v>
      </c>
      <c r="C38" s="115">
        <v>42141</v>
      </c>
      <c r="D38" s="105">
        <v>2898</v>
      </c>
      <c r="E38" s="34">
        <f t="shared" si="3"/>
        <v>45039</v>
      </c>
      <c r="F38" s="106">
        <f t="shared" si="0"/>
        <v>0.10068630957703657</v>
      </c>
      <c r="G38" s="117">
        <v>41663</v>
      </c>
      <c r="H38" s="119">
        <f t="shared" si="1"/>
        <v>3376</v>
      </c>
    </row>
    <row r="39" spans="1:8" ht="14.25" customHeight="1">
      <c r="A39" s="107">
        <f t="shared" si="2"/>
        <v>32</v>
      </c>
      <c r="B39" s="108" t="s">
        <v>56</v>
      </c>
      <c r="C39" s="115">
        <v>0</v>
      </c>
      <c r="D39" s="105" t="s">
        <v>93</v>
      </c>
      <c r="E39" s="34">
        <f t="shared" si="3"/>
        <v>0</v>
      </c>
      <c r="F39" s="106">
        <f t="shared" si="0"/>
      </c>
      <c r="G39" s="116">
        <v>0</v>
      </c>
      <c r="H39" s="119">
        <f t="shared" si="1"/>
        <v>0</v>
      </c>
    </row>
    <row r="40" spans="1:8" ht="14.25" customHeight="1">
      <c r="A40" s="107">
        <f t="shared" si="2"/>
        <v>33</v>
      </c>
      <c r="B40" s="108" t="s">
        <v>65</v>
      </c>
      <c r="C40" s="115">
        <v>0</v>
      </c>
      <c r="D40" s="105" t="s">
        <v>93</v>
      </c>
      <c r="E40" s="34">
        <f t="shared" si="3"/>
        <v>0</v>
      </c>
      <c r="F40" s="106">
        <f t="shared" si="0"/>
      </c>
      <c r="G40" s="116">
        <v>0</v>
      </c>
      <c r="H40" s="119">
        <f t="shared" si="1"/>
        <v>0</v>
      </c>
    </row>
    <row r="41" spans="1:8" ht="14.25" customHeight="1">
      <c r="A41" s="107">
        <f t="shared" si="2"/>
        <v>34</v>
      </c>
      <c r="B41" s="108" t="s">
        <v>69</v>
      </c>
      <c r="C41" s="115">
        <v>0</v>
      </c>
      <c r="D41" s="105">
        <v>27</v>
      </c>
      <c r="E41" s="34">
        <f t="shared" si="3"/>
        <v>27</v>
      </c>
      <c r="F41" s="106">
        <f t="shared" si="0"/>
        <v>6.035947420191362E-05</v>
      </c>
      <c r="G41" s="116">
        <v>26</v>
      </c>
      <c r="H41" s="119">
        <f t="shared" si="1"/>
        <v>1</v>
      </c>
    </row>
    <row r="42" spans="1:8" ht="14.25" customHeight="1">
      <c r="A42" s="107">
        <f t="shared" si="2"/>
        <v>35</v>
      </c>
      <c r="B42" s="108" t="s">
        <v>78</v>
      </c>
      <c r="C42" s="115">
        <v>81</v>
      </c>
      <c r="D42" s="105">
        <v>3</v>
      </c>
      <c r="E42" s="34">
        <f t="shared" si="3"/>
        <v>84</v>
      </c>
      <c r="F42" s="106">
        <f t="shared" si="0"/>
        <v>0.00018778503085039794</v>
      </c>
      <c r="G42" s="116">
        <v>0</v>
      </c>
      <c r="H42" s="119">
        <f t="shared" si="1"/>
        <v>84</v>
      </c>
    </row>
    <row r="43" spans="1:8" ht="14.25" customHeight="1">
      <c r="A43" s="107">
        <f t="shared" si="2"/>
        <v>36</v>
      </c>
      <c r="B43" s="108" t="s">
        <v>76</v>
      </c>
      <c r="C43" s="115">
        <v>21277</v>
      </c>
      <c r="D43" s="105">
        <v>1811</v>
      </c>
      <c r="E43" s="34">
        <f t="shared" si="3"/>
        <v>23088</v>
      </c>
      <c r="F43" s="106">
        <f t="shared" si="0"/>
        <v>0.051614057050880804</v>
      </c>
      <c r="G43" s="117">
        <v>18888</v>
      </c>
      <c r="H43" s="119">
        <f t="shared" si="1"/>
        <v>4200</v>
      </c>
    </row>
    <row r="44" spans="1:8" ht="14.25" customHeight="1">
      <c r="A44" s="107">
        <f t="shared" si="2"/>
        <v>37</v>
      </c>
      <c r="B44" s="108" t="s">
        <v>66</v>
      </c>
      <c r="C44" s="115">
        <v>29</v>
      </c>
      <c r="D44" s="105">
        <v>2561</v>
      </c>
      <c r="E44" s="34">
        <f t="shared" si="3"/>
        <v>2590</v>
      </c>
      <c r="F44" s="106">
        <f t="shared" si="0"/>
        <v>0.0057900384512206025</v>
      </c>
      <c r="G44" s="117">
        <v>2590</v>
      </c>
      <c r="H44" s="119">
        <f t="shared" si="1"/>
        <v>0</v>
      </c>
    </row>
    <row r="45" spans="1:8" ht="14.25" customHeight="1">
      <c r="A45" s="107">
        <f t="shared" si="2"/>
        <v>38</v>
      </c>
      <c r="B45" s="108" t="s">
        <v>85</v>
      </c>
      <c r="C45" s="115">
        <v>27237</v>
      </c>
      <c r="D45" s="105">
        <v>908</v>
      </c>
      <c r="E45" s="34">
        <f t="shared" si="3"/>
        <v>28145</v>
      </c>
      <c r="F45" s="106">
        <f t="shared" si="0"/>
        <v>0.06291916301529106</v>
      </c>
      <c r="G45" s="117">
        <v>27934</v>
      </c>
      <c r="H45" s="119">
        <f t="shared" si="1"/>
        <v>211</v>
      </c>
    </row>
    <row r="46" spans="1:8" ht="14.25" customHeight="1">
      <c r="A46" s="107">
        <f t="shared" si="2"/>
        <v>39</v>
      </c>
      <c r="B46" s="108" t="s">
        <v>50</v>
      </c>
      <c r="C46" s="115">
        <v>21913</v>
      </c>
      <c r="D46" s="105">
        <v>2607</v>
      </c>
      <c r="E46" s="34">
        <f t="shared" si="3"/>
        <v>24520</v>
      </c>
      <c r="F46" s="106">
        <f t="shared" si="0"/>
        <v>0.054815344719663775</v>
      </c>
      <c r="G46" s="117">
        <v>24117</v>
      </c>
      <c r="H46" s="119">
        <f t="shared" si="1"/>
        <v>403</v>
      </c>
    </row>
    <row r="47" spans="1:8" ht="14.25" customHeight="1">
      <c r="A47" s="107">
        <f t="shared" si="2"/>
        <v>40</v>
      </c>
      <c r="B47" s="108" t="s">
        <v>68</v>
      </c>
      <c r="C47" s="115">
        <v>0</v>
      </c>
      <c r="D47" s="105">
        <v>2</v>
      </c>
      <c r="E47" s="34">
        <f t="shared" si="3"/>
        <v>2</v>
      </c>
      <c r="F47" s="106">
        <f t="shared" si="0"/>
        <v>4.471072163104712E-06</v>
      </c>
      <c r="G47" s="116">
        <v>2</v>
      </c>
      <c r="H47" s="119">
        <f t="shared" si="1"/>
        <v>0</v>
      </c>
    </row>
    <row r="48" spans="2:8" ht="12.75">
      <c r="B48" s="109" t="s">
        <v>11</v>
      </c>
      <c r="C48" s="110">
        <f>IF(SUM($C$8:$C$47)=0,0,SUM($C$8:$C$47))</f>
        <v>380705</v>
      </c>
      <c r="D48" s="110">
        <f>IF(SUM($D$8:$D$47)=0,0,SUM($D$8:$D$47))</f>
        <v>66615</v>
      </c>
      <c r="E48" s="110">
        <f>IF(SUM($E$8:$E$47)=0,0,SUM($E$8:$E$47))</f>
        <v>447320</v>
      </c>
      <c r="F48" s="111">
        <f>IF($E$48=0,0,SUM(F8:F47))</f>
        <v>1</v>
      </c>
      <c r="G48" s="24">
        <v>431882</v>
      </c>
      <c r="H48" s="119">
        <f t="shared" si="1"/>
        <v>15438</v>
      </c>
    </row>
    <row r="49" ht="12.75">
      <c r="G49" s="118"/>
    </row>
    <row r="50" ht="12.75">
      <c r="A50" s="35" t="s">
        <v>23</v>
      </c>
    </row>
    <row r="51" ht="12.75">
      <c r="A51" s="35" t="s">
        <v>30</v>
      </c>
    </row>
    <row r="52" ht="12.75">
      <c r="A52" s="35" t="s">
        <v>31</v>
      </c>
    </row>
    <row r="53" spans="1:2" ht="12.75">
      <c r="A53" s="109" t="s">
        <v>87</v>
      </c>
      <c r="B53" s="35" t="s">
        <v>88</v>
      </c>
    </row>
    <row r="54" ht="12.75">
      <c r="B54" s="35" t="s">
        <v>89</v>
      </c>
    </row>
    <row r="55" ht="12.75">
      <c r="B55" s="35" t="s">
        <v>90</v>
      </c>
    </row>
  </sheetData>
  <sheetProtection/>
  <printOptions horizontalCentered="1"/>
  <pageMargins left="0.5" right="0.5" top="0.5" bottom="0.25" header="0" footer="0"/>
  <pageSetup fitToHeight="2" fitToWidth="1"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Zeros="0" zoomScalePageLayoutView="0" workbookViewId="0" topLeftCell="A10">
      <selection activeCell="B26" sqref="B26"/>
    </sheetView>
  </sheetViews>
  <sheetFormatPr defaultColWidth="9.140625" defaultRowHeight="12.75"/>
  <cols>
    <col min="1" max="1" width="28.00390625" style="3" customWidth="1"/>
    <col min="2" max="3" width="19.140625" style="3" customWidth="1"/>
    <col min="4" max="4" width="24.28125" style="3" customWidth="1"/>
    <col min="5" max="5" width="7.140625" style="3" customWidth="1"/>
    <col min="6" max="6" width="23.28125" style="3" bestFit="1" customWidth="1"/>
    <col min="7" max="7" width="10.421875" style="3" customWidth="1"/>
    <col min="8" max="16384" width="9.140625" style="3" customWidth="1"/>
  </cols>
  <sheetData>
    <row r="1" spans="1:7" s="9" customFormat="1" ht="18" customHeight="1">
      <c r="A1" s="100" t="str">
        <f>'Smry Load Customers &amp; CleanOpt'!A1</f>
        <v>The Connecticut Light and Power Company</v>
      </c>
      <c r="B1" s="100"/>
      <c r="C1" s="100"/>
      <c r="D1" s="100"/>
      <c r="E1" s="12"/>
      <c r="F1" s="12"/>
      <c r="G1" s="13"/>
    </row>
    <row r="2" spans="1:7" s="9" customFormat="1" ht="18" customHeight="1">
      <c r="A2" s="100" t="s">
        <v>12</v>
      </c>
      <c r="B2" s="100"/>
      <c r="C2" s="100"/>
      <c r="D2" s="100"/>
      <c r="E2" s="12"/>
      <c r="F2" s="12"/>
      <c r="G2" s="13"/>
    </row>
    <row r="3" spans="1:7" s="9" customFormat="1" ht="18" customHeight="1">
      <c r="A3" s="100" t="s">
        <v>1</v>
      </c>
      <c r="B3" s="100"/>
      <c r="C3" s="100"/>
      <c r="D3" s="100"/>
      <c r="E3" s="12"/>
      <c r="F3" s="12"/>
      <c r="G3" s="13"/>
    </row>
    <row r="4" spans="1:7" s="9" customFormat="1" ht="18" customHeight="1">
      <c r="A4" s="100" t="str">
        <f>'Smry Load Customers &amp; CleanOpt'!A5</f>
        <v>Data as of December 31, 2010</v>
      </c>
      <c r="B4" s="100"/>
      <c r="C4" s="100"/>
      <c r="D4" s="100"/>
      <c r="E4" s="12"/>
      <c r="F4" s="12"/>
      <c r="G4" s="13"/>
    </row>
    <row r="5" spans="3:7" ht="6.75" customHeight="1">
      <c r="C5" s="14"/>
      <c r="D5" s="14"/>
      <c r="E5" s="14"/>
      <c r="F5" s="14"/>
      <c r="G5" s="14"/>
    </row>
    <row r="6" spans="1:8" s="10" customFormat="1" ht="15" customHeight="1">
      <c r="A6" s="4" t="s">
        <v>13</v>
      </c>
      <c r="B6" s="5" t="s">
        <v>2</v>
      </c>
      <c r="C6" s="4" t="s">
        <v>3</v>
      </c>
      <c r="D6" s="4" t="s">
        <v>42</v>
      </c>
      <c r="E6" s="15"/>
      <c r="F6" s="15"/>
      <c r="G6" s="16"/>
      <c r="H6" s="17"/>
    </row>
    <row r="7" spans="1:8" ht="15" customHeight="1">
      <c r="A7" s="6" t="s">
        <v>40</v>
      </c>
      <c r="B7" s="85" t="s">
        <v>24</v>
      </c>
      <c r="C7" s="88">
        <v>0</v>
      </c>
      <c r="D7" s="86">
        <f>IF(C7=0,0,C7)</f>
        <v>0</v>
      </c>
      <c r="E7" s="14"/>
      <c r="F7" s="14"/>
      <c r="G7" s="18"/>
      <c r="H7" s="14"/>
    </row>
    <row r="8" spans="1:8" ht="15" customHeight="1">
      <c r="A8" s="6" t="s">
        <v>15</v>
      </c>
      <c r="B8" s="85" t="s">
        <v>24</v>
      </c>
      <c r="C8" s="88">
        <v>0</v>
      </c>
      <c r="D8" s="86">
        <f>IF(C8=0,0,C8)</f>
        <v>0</v>
      </c>
      <c r="E8" s="14"/>
      <c r="F8" s="14"/>
      <c r="G8" s="18"/>
      <c r="H8" s="14"/>
    </row>
    <row r="9" spans="1:8" ht="15" customHeight="1">
      <c r="A9" s="6" t="s">
        <v>16</v>
      </c>
      <c r="B9" s="85" t="s">
        <v>24</v>
      </c>
      <c r="C9" s="88">
        <v>0</v>
      </c>
      <c r="D9" s="86">
        <f>IF(C9=0,0,C9)</f>
        <v>0</v>
      </c>
      <c r="E9" s="19"/>
      <c r="F9" s="19"/>
      <c r="G9" s="18"/>
      <c r="H9" s="14"/>
    </row>
    <row r="10" spans="1:8" ht="15" customHeight="1">
      <c r="A10" s="6" t="s">
        <v>17</v>
      </c>
      <c r="B10" s="85" t="s">
        <v>24</v>
      </c>
      <c r="C10" s="88">
        <v>0</v>
      </c>
      <c r="D10" s="86">
        <f>IF(C10=0,0,C10)</f>
        <v>0</v>
      </c>
      <c r="E10" s="99"/>
      <c r="F10" s="99"/>
      <c r="G10" s="18"/>
      <c r="H10" s="14"/>
    </row>
    <row r="11" spans="1:8" ht="15" customHeight="1">
      <c r="A11" s="6" t="s">
        <v>18</v>
      </c>
      <c r="B11" s="88">
        <v>1511</v>
      </c>
      <c r="C11" s="94">
        <v>14</v>
      </c>
      <c r="D11" s="86">
        <f>IF(B11+C11=0,0,B11+C11)</f>
        <v>1525</v>
      </c>
      <c r="E11" s="20"/>
      <c r="F11" s="20"/>
      <c r="G11" s="18"/>
      <c r="H11" s="14"/>
    </row>
    <row r="12" spans="1:8" ht="15" customHeight="1">
      <c r="A12" s="6" t="s">
        <v>19</v>
      </c>
      <c r="B12" s="88">
        <v>10146</v>
      </c>
      <c r="C12" s="94">
        <v>220</v>
      </c>
      <c r="D12" s="86">
        <f>IF(B12+C12=0,0,B12+C12)</f>
        <v>10366</v>
      </c>
      <c r="E12" s="21"/>
      <c r="F12" s="22"/>
      <c r="G12" s="18"/>
      <c r="H12" s="14"/>
    </row>
    <row r="13" spans="1:8" ht="15" customHeight="1">
      <c r="A13" s="7" t="s">
        <v>4</v>
      </c>
      <c r="B13" s="87">
        <f>IF(B11+B12=0,0,B11+B12)</f>
        <v>11657</v>
      </c>
      <c r="C13" s="87">
        <f>IF(SUM(C7:C12)=0,0,SUM(C7:C12))</f>
        <v>234</v>
      </c>
      <c r="D13" s="87">
        <f>IF(SUM(D7:D12)=0,0,SUM(D7:D12))</f>
        <v>11891</v>
      </c>
      <c r="E13" s="21"/>
      <c r="F13" s="22"/>
      <c r="G13" s="18"/>
      <c r="H13" s="14"/>
    </row>
    <row r="14" spans="1:8" ht="15" customHeight="1">
      <c r="A14" s="23"/>
      <c r="B14" s="24"/>
      <c r="C14" s="24"/>
      <c r="D14" s="24"/>
      <c r="E14" s="21"/>
      <c r="F14" s="22"/>
      <c r="G14" s="25"/>
      <c r="H14" s="14"/>
    </row>
    <row r="15" spans="1:8" ht="15" customHeight="1">
      <c r="A15" s="4" t="s">
        <v>20</v>
      </c>
      <c r="B15" s="4" t="s">
        <v>2</v>
      </c>
      <c r="C15" s="4" t="str">
        <f>C6</f>
        <v>Business</v>
      </c>
      <c r="D15" s="4" t="s">
        <v>42</v>
      </c>
      <c r="E15" s="26"/>
      <c r="F15" s="27"/>
      <c r="G15" s="25"/>
      <c r="H15" s="14"/>
    </row>
    <row r="16" spans="1:8" ht="15" customHeight="1">
      <c r="A16" s="6" t="s">
        <v>14</v>
      </c>
      <c r="B16" s="85" t="s">
        <v>24</v>
      </c>
      <c r="C16" s="88">
        <v>13</v>
      </c>
      <c r="D16" s="86">
        <f>IF(C16=0,0,C16)</f>
        <v>13</v>
      </c>
      <c r="E16" s="14"/>
      <c r="F16" s="14"/>
      <c r="G16" s="25"/>
      <c r="H16" s="14"/>
    </row>
    <row r="17" spans="1:8" ht="15" customHeight="1">
      <c r="A17" s="6" t="s">
        <v>15</v>
      </c>
      <c r="B17" s="85" t="s">
        <v>24</v>
      </c>
      <c r="C17" s="88">
        <v>1</v>
      </c>
      <c r="D17" s="86">
        <f>IF(C17=0,0,C17)</f>
        <v>1</v>
      </c>
      <c r="E17" s="14"/>
      <c r="F17" s="14"/>
      <c r="G17" s="28"/>
      <c r="H17" s="14"/>
    </row>
    <row r="18" spans="1:8" ht="15" customHeight="1">
      <c r="A18" s="6" t="s">
        <v>16</v>
      </c>
      <c r="B18" s="85" t="s">
        <v>24</v>
      </c>
      <c r="C18" s="88">
        <v>0</v>
      </c>
      <c r="D18" s="86">
        <f>IF(C18=0,0,C18)</f>
        <v>0</v>
      </c>
      <c r="E18" s="19"/>
      <c r="F18" s="19"/>
      <c r="G18" s="18"/>
      <c r="H18" s="14"/>
    </row>
    <row r="19" spans="1:8" ht="15" customHeight="1">
      <c r="A19" s="6" t="s">
        <v>17</v>
      </c>
      <c r="B19" s="85" t="s">
        <v>24</v>
      </c>
      <c r="C19" s="88">
        <v>0</v>
      </c>
      <c r="D19" s="86">
        <f>IF(C19=0,0,C19)</f>
        <v>0</v>
      </c>
      <c r="E19" s="99"/>
      <c r="F19" s="99"/>
      <c r="G19" s="18"/>
      <c r="H19" s="14"/>
    </row>
    <row r="20" spans="1:8" ht="15" customHeight="1">
      <c r="A20" s="6" t="s">
        <v>18</v>
      </c>
      <c r="B20" s="88">
        <v>1741</v>
      </c>
      <c r="C20" s="88">
        <v>22</v>
      </c>
      <c r="D20" s="86">
        <f>IF(B20+C20=0,0,B20+C20)</f>
        <v>1763</v>
      </c>
      <c r="E20" s="20"/>
      <c r="F20" s="20"/>
      <c r="G20" s="18"/>
      <c r="H20" s="14"/>
    </row>
    <row r="21" spans="1:8" ht="15" customHeight="1">
      <c r="A21" s="6" t="s">
        <v>19</v>
      </c>
      <c r="B21" s="88">
        <v>5470</v>
      </c>
      <c r="C21" s="88">
        <v>165</v>
      </c>
      <c r="D21" s="86">
        <f>IF(B21+C21=0,0,B21+C21)</f>
        <v>5635</v>
      </c>
      <c r="E21" s="21"/>
      <c r="F21" s="22"/>
      <c r="G21" s="18"/>
      <c r="H21" s="14"/>
    </row>
    <row r="22" spans="1:8" ht="15" customHeight="1">
      <c r="A22" s="7" t="str">
        <f>A13</f>
        <v>Total</v>
      </c>
      <c r="B22" s="87">
        <f>IF(B20+B21=0,0,B20+B21)</f>
        <v>7211</v>
      </c>
      <c r="C22" s="87">
        <f>IF(SUM(C16:C21)=0,0,SUM(C16:C21))</f>
        <v>201</v>
      </c>
      <c r="D22" s="87">
        <f>IF(SUM(D16:D21)=0,0,SUM(D16:D21))</f>
        <v>7412</v>
      </c>
      <c r="E22" s="21"/>
      <c r="F22" s="22"/>
      <c r="G22" s="18"/>
      <c r="H22" s="14"/>
    </row>
    <row r="23" spans="1:8" ht="15" customHeight="1">
      <c r="A23" s="23"/>
      <c r="B23" s="23"/>
      <c r="C23" s="23"/>
      <c r="D23" s="23"/>
      <c r="E23" s="21"/>
      <c r="F23" s="22"/>
      <c r="G23" s="25"/>
      <c r="H23" s="14"/>
    </row>
    <row r="24" spans="1:8" ht="15" customHeight="1">
      <c r="A24" s="4" t="s">
        <v>21</v>
      </c>
      <c r="B24" s="4" t="s">
        <v>2</v>
      </c>
      <c r="C24" s="4" t="str">
        <f>C6</f>
        <v>Business</v>
      </c>
      <c r="D24" s="4" t="s">
        <v>42</v>
      </c>
      <c r="E24" s="26"/>
      <c r="F24" s="27"/>
      <c r="G24" s="25"/>
      <c r="H24" s="14"/>
    </row>
    <row r="25" spans="1:8" ht="15" customHeight="1">
      <c r="A25" s="6" t="s">
        <v>14</v>
      </c>
      <c r="B25" s="85" t="s">
        <v>24</v>
      </c>
      <c r="C25" s="93">
        <f>IF(C7+C16=0,0,C7+C16)</f>
        <v>13</v>
      </c>
      <c r="D25" s="86">
        <f>IF(D7+D16=0,0,D7+D16)</f>
        <v>13</v>
      </c>
      <c r="E25" s="25"/>
      <c r="F25" s="28"/>
      <c r="G25" s="28"/>
      <c r="H25" s="14"/>
    </row>
    <row r="26" spans="1:8" ht="15" customHeight="1">
      <c r="A26" s="6" t="s">
        <v>15</v>
      </c>
      <c r="B26" s="85" t="s">
        <v>24</v>
      </c>
      <c r="C26" s="93">
        <f aca="true" t="shared" si="0" ref="C26:D28">IF(C8+C17=0,0,C8+C17)</f>
        <v>1</v>
      </c>
      <c r="D26" s="86">
        <f t="shared" si="0"/>
        <v>1</v>
      </c>
      <c r="E26" s="25"/>
      <c r="F26" s="29"/>
      <c r="G26" s="29"/>
      <c r="H26" s="14"/>
    </row>
    <row r="27" spans="1:8" ht="15" customHeight="1">
      <c r="A27" s="6" t="s">
        <v>16</v>
      </c>
      <c r="B27" s="85" t="s">
        <v>24</v>
      </c>
      <c r="C27" s="93">
        <f t="shared" si="0"/>
        <v>0</v>
      </c>
      <c r="D27" s="86">
        <f t="shared" si="0"/>
        <v>0</v>
      </c>
      <c r="E27" s="30"/>
      <c r="G27" s="18"/>
      <c r="H27" s="14"/>
    </row>
    <row r="28" spans="1:8" ht="15" customHeight="1">
      <c r="A28" s="6" t="s">
        <v>17</v>
      </c>
      <c r="B28" s="85" t="s">
        <v>24</v>
      </c>
      <c r="C28" s="93">
        <f t="shared" si="0"/>
        <v>0</v>
      </c>
      <c r="D28" s="86">
        <f t="shared" si="0"/>
        <v>0</v>
      </c>
      <c r="E28" s="18"/>
      <c r="F28" s="18"/>
      <c r="G28" s="18"/>
      <c r="H28" s="14"/>
    </row>
    <row r="29" spans="1:8" ht="15" customHeight="1">
      <c r="A29" s="6" t="s">
        <v>18</v>
      </c>
      <c r="B29" s="93">
        <f aca="true" t="shared" si="1" ref="B29:D30">IF(B11+B20=0,0,B11+B20)</f>
        <v>3252</v>
      </c>
      <c r="C29" s="93">
        <f t="shared" si="1"/>
        <v>36</v>
      </c>
      <c r="D29" s="86">
        <f t="shared" si="1"/>
        <v>3288</v>
      </c>
      <c r="E29" s="18"/>
      <c r="F29" s="25"/>
      <c r="G29" s="25"/>
      <c r="H29" s="14"/>
    </row>
    <row r="30" spans="1:8" ht="15" customHeight="1">
      <c r="A30" s="6" t="s">
        <v>19</v>
      </c>
      <c r="B30" s="93">
        <f t="shared" si="1"/>
        <v>15616</v>
      </c>
      <c r="C30" s="93">
        <f t="shared" si="1"/>
        <v>385</v>
      </c>
      <c r="D30" s="86">
        <f t="shared" si="1"/>
        <v>16001</v>
      </c>
      <c r="E30" s="14"/>
      <c r="F30" s="25"/>
      <c r="G30" s="25"/>
      <c r="H30" s="14"/>
    </row>
    <row r="31" spans="1:8" ht="15" customHeight="1">
      <c r="A31" s="7" t="str">
        <f>A13</f>
        <v>Total</v>
      </c>
      <c r="B31" s="87">
        <f>IF(B29+B30=0,0,B29+B30)</f>
        <v>18868</v>
      </c>
      <c r="C31" s="87">
        <f>IF(SUM(C25:C30)=0,0,SUM(C25:C30))</f>
        <v>435</v>
      </c>
      <c r="D31" s="87">
        <f>SUM(D25:D30)</f>
        <v>19303</v>
      </c>
      <c r="E31" s="96"/>
      <c r="F31" s="25"/>
      <c r="G31" s="25"/>
      <c r="H31" s="14"/>
    </row>
    <row r="32" spans="2:8" ht="12.75">
      <c r="B32" s="23"/>
      <c r="C32" s="23"/>
      <c r="E32" s="14"/>
      <c r="F32" s="28"/>
      <c r="G32" s="28"/>
      <c r="H32" s="14"/>
    </row>
    <row r="33" spans="1:8" ht="14.25">
      <c r="A33" s="8" t="str">
        <f>"In summary, "&amp;TEXT($D$31,"000")&amp;" of CL&amp;P's customers are participating in the CTCleanEnergyOptions Program"</f>
        <v>In summary, 19303 of CL&amp;P's customers are participating in the CTCleanEnergyOptions Program</v>
      </c>
      <c r="C33" s="23"/>
      <c r="D33" s="23"/>
      <c r="E33" s="14"/>
      <c r="F33" s="28"/>
      <c r="G33" s="28"/>
      <c r="H33" s="14"/>
    </row>
    <row r="34" spans="3:7" ht="12.75">
      <c r="C34" s="14"/>
      <c r="D34" s="14"/>
      <c r="E34" s="14"/>
      <c r="F34" s="14"/>
      <c r="G34" s="14"/>
    </row>
    <row r="35" spans="1:2" ht="12.75">
      <c r="A35" s="1" t="s">
        <v>29</v>
      </c>
      <c r="B35" s="31"/>
    </row>
    <row r="36" ht="12.75">
      <c r="A36" s="2" t="s">
        <v>22</v>
      </c>
    </row>
  </sheetData>
  <sheetProtection/>
  <mergeCells count="6">
    <mergeCell ref="E19:F19"/>
    <mergeCell ref="A1:D1"/>
    <mergeCell ref="A2:D2"/>
    <mergeCell ref="A4:D4"/>
    <mergeCell ref="A3:D3"/>
    <mergeCell ref="E10:F10"/>
  </mergeCells>
  <printOptions horizontalCentered="1"/>
  <pageMargins left="1" right="1" top="1.5" bottom="0.75" header="0" footer="0"/>
  <pageSetup fitToHeight="1" fitToWidth="1" horizontalDpi="600" verticalDpi="6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CT - DPUC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jackmt</dc:creator>
  <cp:keywords/>
  <dc:description/>
  <cp:lastModifiedBy> </cp:lastModifiedBy>
  <cp:lastPrinted>2011-01-17T14:07:46Z</cp:lastPrinted>
  <dcterms:created xsi:type="dcterms:W3CDTF">2009-03-17T13:14:28Z</dcterms:created>
  <dcterms:modified xsi:type="dcterms:W3CDTF">2011-01-19T13:05:11Z</dcterms:modified>
  <cp:category/>
  <cp:version/>
  <cp:contentType/>
  <cp:contentStatus/>
</cp:coreProperties>
</file>