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11" windowWidth="5310" windowHeight="6795" activeTab="1"/>
  </bookViews>
  <sheets>
    <sheet name="Smry Load Customers &amp; CleanOpt" sheetId="1" r:id="rId1"/>
    <sheet name="Suppliers" sheetId="2" r:id="rId2"/>
    <sheet name="CTCleanEnergyOptions" sheetId="3" r:id="rId3"/>
  </sheets>
  <definedNames>
    <definedName name="_xlnm.Print_Area" localSheetId="2">'CTCleanEnergyOptions'!$A$1:$D$36</definedName>
    <definedName name="_xlnm.Print_Area" localSheetId="0">'Smry Load Customers &amp; CleanOpt'!$A$1:$L$43</definedName>
    <definedName name="_xlnm.Print_Area" localSheetId="1">'Suppliers'!$A$1:$F$52</definedName>
  </definedNames>
  <calcPr fullCalcOnLoad="1"/>
</workbook>
</file>

<file path=xl/sharedStrings.xml><?xml version="1.0" encoding="utf-8"?>
<sst xmlns="http://schemas.openxmlformats.org/spreadsheetml/2006/main" count="146" uniqueCount="97">
  <si>
    <t>Electric Suppliers - MWh Load &amp; Customer Count Data</t>
  </si>
  <si>
    <t>Residential</t>
  </si>
  <si>
    <t>Business</t>
  </si>
  <si>
    <t>Total</t>
  </si>
  <si>
    <t>Business - SS</t>
  </si>
  <si>
    <t>Business - LRS</t>
  </si>
  <si>
    <t>MWh</t>
  </si>
  <si>
    <t>Suppliers</t>
  </si>
  <si>
    <t xml:space="preserve">     Total</t>
  </si>
  <si>
    <t>Customers</t>
  </si>
  <si>
    <t>Total All Suppliers</t>
  </si>
  <si>
    <t>CTCleanEnergyOptions - Number of Participating Customers*</t>
  </si>
  <si>
    <t>Community Energy</t>
  </si>
  <si>
    <t>10 % Option</t>
  </si>
  <si>
    <t>20% Option</t>
  </si>
  <si>
    <t>30% Option</t>
  </si>
  <si>
    <t>40% Option</t>
  </si>
  <si>
    <t>50% Option</t>
  </si>
  <si>
    <t>100 % Option</t>
  </si>
  <si>
    <t xml:space="preserve">Sterling Planet </t>
  </si>
  <si>
    <t>Total Program</t>
  </si>
  <si>
    <t>The 10% - 40% options are available to large business customers only.</t>
  </si>
  <si>
    <t>SS = Standard Service;  LRS = Last Resort Service</t>
  </si>
  <si>
    <t>N/A</t>
  </si>
  <si>
    <t>Summary Data</t>
  </si>
  <si>
    <t>% of Total</t>
  </si>
  <si>
    <t>% of Class</t>
  </si>
  <si>
    <t>CTCleanOptions</t>
  </si>
  <si>
    <t>* The customer counts are as of month end and do not reflect pending enrollments.</t>
  </si>
  <si>
    <t>*The MWh load is cumulative for the calendar month (1 MWh = 1,000 kWh)</t>
  </si>
  <si>
    <t>*The customer counts are as of month end and do not reflect pending enrollments.</t>
  </si>
  <si>
    <t xml:space="preserve">Business </t>
  </si>
  <si>
    <t>Business - &lt;50% Option</t>
  </si>
  <si>
    <t>Electric Supplier MWh Load and Customer Count</t>
  </si>
  <si>
    <t>Customer Count - CTCleanOptions Program</t>
  </si>
  <si>
    <t>Residential - SS</t>
  </si>
  <si>
    <t>10% Option</t>
  </si>
  <si>
    <t>The Connecticut Light and Power Company</t>
  </si>
  <si>
    <t>Total CL&amp;P Territory</t>
  </si>
  <si>
    <t>Customer Count by Class</t>
  </si>
  <si>
    <t>CONSOLIDATED EDISON SOLUTIONS, INC.</t>
  </si>
  <si>
    <t>CL&amp;P</t>
  </si>
  <si>
    <t>Customer Load - Suppliers and CL&amp;P (MWh) 1</t>
  </si>
  <si>
    <t>Customer Count - Suppliers and CL&amp;P 2</t>
  </si>
  <si>
    <t>VIRIDIAN ENERGY, INC</t>
  </si>
  <si>
    <t>DIRECT ENERGY BUSINESS LLC</t>
  </si>
  <si>
    <t>DISCOUNT POWER INC</t>
  </si>
  <si>
    <t>CONSTELLATION NEWENERGY, INC.</t>
  </si>
  <si>
    <t>HESS CORPORATION</t>
  </si>
  <si>
    <t>ENERGY PLUS HOLDINGS LLC</t>
  </si>
  <si>
    <t>DIRECT ENERGY SERVICES LLC</t>
  </si>
  <si>
    <t>MXENERGY ELECTRIC INC</t>
  </si>
  <si>
    <t>LIBERTY POWER HOLDINGS LLC</t>
  </si>
  <si>
    <t>INTEGRYS ENERGY SERVICES</t>
  </si>
  <si>
    <t>TRANSCANADA POWER MARKETING LTD.</t>
  </si>
  <si>
    <t>WHOLE FOODS MARKET GROUP INC</t>
  </si>
  <si>
    <t>SOUTH JERSEY ENERGY COMPANY</t>
  </si>
  <si>
    <t>GLACIAL ENERGY OF NEW ENGLAND INC</t>
  </si>
  <si>
    <t>CLEARVIEW ELECTRIC</t>
  </si>
  <si>
    <t>RESCOM ENERGY, LLC</t>
  </si>
  <si>
    <t>PALMCO POWER CT LLC</t>
  </si>
  <si>
    <t>NORTH AMERICAN POWER AND GAS LLC</t>
  </si>
  <si>
    <t>STARION ENERGY INC</t>
  </si>
  <si>
    <t>CIANBRO ENERGY LLC</t>
  </si>
  <si>
    <t>SPARK ENERGY, L P</t>
  </si>
  <si>
    <t>COMMUNITY POWER &amp; UTILITY</t>
  </si>
  <si>
    <t>RELIABLE POWER LLC</t>
  </si>
  <si>
    <t>CHOICE ENERGY</t>
  </si>
  <si>
    <t>HOP ENERGY LLC</t>
  </si>
  <si>
    <t>NOBLE AMERICAS ENERGY SOLUTIONS</t>
  </si>
  <si>
    <t>VERDE ENERGY USA, INC</t>
  </si>
  <si>
    <t>GDF SUEZ ENERGY RESOURCES NA</t>
  </si>
  <si>
    <t xml:space="preserve">Note: </t>
  </si>
  <si>
    <t>NEXTERA ENERGY SERVICES CONN</t>
  </si>
  <si>
    <t xml:space="preserve">GULF OIL LIMITED PARTNERSHIP       </t>
  </si>
  <si>
    <t>MINT ENERGY LLC</t>
  </si>
  <si>
    <t>was formerly PUBLIC POWER &amp; UTILITY, INC</t>
  </si>
  <si>
    <t>PUBLIC POWER LLC</t>
  </si>
  <si>
    <t>DOMINION ENERGY SOLUTIONS - CT</t>
  </si>
  <si>
    <t>DOMINION ENERGY SOLUTIONS - CT was formerly DOMINION RETAIL INC, and PUBLIC POWER LLC</t>
  </si>
  <si>
    <t>Customers with demands of 500kW or more and who do not choose a competitive supplier are required to take service under CL&amp;P's LRS GSC rates.</t>
  </si>
  <si>
    <r>
      <t xml:space="preserve">Participation in CTCleanOptions Program </t>
    </r>
    <r>
      <rPr>
        <b/>
        <vertAlign val="superscript"/>
        <sz val="11"/>
        <rFont val="Arial"/>
        <family val="2"/>
      </rPr>
      <t>3</t>
    </r>
  </si>
  <si>
    <r>
      <t>1</t>
    </r>
    <r>
      <rPr>
        <sz val="11"/>
        <rFont val="Arial"/>
        <family val="2"/>
      </rPr>
      <t xml:space="preserve"> Load is cumulative for the calendar month (1 MWh = 1,000 kWh)</t>
    </r>
  </si>
  <si>
    <r>
      <t>2</t>
    </r>
    <r>
      <rPr>
        <sz val="11"/>
        <rFont val="Arial"/>
        <family val="2"/>
      </rPr>
      <t xml:space="preserve"> Customer counts are as of the date shown and do not reflect pending enrollments.</t>
    </r>
  </si>
  <si>
    <r>
      <t>3</t>
    </r>
    <r>
      <rPr>
        <sz val="11"/>
        <rFont val="Arial"/>
        <family val="2"/>
      </rPr>
      <t xml:space="preserve"> The CTCleanOptions Program is </t>
    </r>
    <r>
      <rPr>
        <u val="single"/>
        <sz val="11"/>
        <rFont val="Arial"/>
        <family val="2"/>
      </rPr>
      <t>not</t>
    </r>
    <r>
      <rPr>
        <sz val="11"/>
        <rFont val="Arial"/>
        <family val="2"/>
      </rPr>
      <t xml:space="preserve"> an electric supply options.  Instead, participating customers support clean energy program through a surcharge on their bill.</t>
    </r>
  </si>
  <si>
    <t>Data as of July 30, 2011</t>
  </si>
  <si>
    <t>Compliance Filing for Docket No. 07-10-22</t>
  </si>
  <si>
    <t xml:space="preserve">                                </t>
  </si>
  <si>
    <t>June '11 Total</t>
  </si>
  <si>
    <t>Supplier Accounts as of
7/30/11</t>
  </si>
  <si>
    <t>July '11 Residential</t>
  </si>
  <si>
    <t>July '11 Business</t>
  </si>
  <si>
    <t>July '11 Total</t>
  </si>
  <si>
    <t>% of Migrated Customers 
July '11</t>
  </si>
  <si>
    <t>Change vs.
June '11
Total</t>
  </si>
  <si>
    <t>June 2011 Total</t>
  </si>
  <si>
    <t>Change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</si>
</sst>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;@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24" borderId="0" xfId="0" applyFill="1" applyAlignment="1" applyProtection="1">
      <alignment vertical="center"/>
      <protection/>
    </xf>
    <xf numFmtId="0" fontId="0" fillId="24" borderId="0" xfId="0" applyFill="1" applyAlignment="1" applyProtection="1">
      <alignment wrapText="1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centerContinuous" vertical="center" wrapText="1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wrapText="1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Continuous"/>
      <protection/>
    </xf>
    <xf numFmtId="0" fontId="10" fillId="24" borderId="0" xfId="0" applyFont="1" applyFill="1" applyBorder="1" applyAlignment="1" applyProtection="1">
      <alignment horizontal="center" vertical="center" wrapText="1"/>
      <protection/>
    </xf>
    <xf numFmtId="3" fontId="3" fillId="24" borderId="0" xfId="0" applyNumberFormat="1" applyFont="1" applyFill="1" applyBorder="1" applyAlignment="1" applyProtection="1">
      <alignment horizontal="right"/>
      <protection/>
    </xf>
    <xf numFmtId="164" fontId="3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/>
      <protection/>
    </xf>
    <xf numFmtId="3" fontId="0" fillId="24" borderId="0" xfId="0" applyNumberFormat="1" applyFont="1" applyFill="1" applyBorder="1" applyAlignment="1" applyProtection="1">
      <alignment horizontal="center"/>
      <protection/>
    </xf>
    <xf numFmtId="164" fontId="2" fillId="24" borderId="0" xfId="0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4" fontId="2" fillId="24" borderId="0" xfId="0" applyNumberFormat="1" applyFont="1" applyFill="1" applyBorder="1" applyAlignment="1" applyProtection="1">
      <alignment horizontal="right"/>
      <protection/>
    </xf>
    <xf numFmtId="164" fontId="7" fillId="24" borderId="0" xfId="0" applyNumberFormat="1" applyFont="1" applyFill="1" applyBorder="1" applyAlignment="1" applyProtection="1">
      <alignment horizontal="center"/>
      <protection/>
    </xf>
    <xf numFmtId="164" fontId="4" fillId="24" borderId="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165" fontId="7" fillId="2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4" borderId="0" xfId="0" applyFont="1" applyFill="1" applyBorder="1" applyAlignment="1" applyProtection="1">
      <alignment horizontal="centerContinuous" vertical="center"/>
      <protection/>
    </xf>
    <xf numFmtId="0" fontId="2" fillId="24" borderId="11" xfId="0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 vertical="center"/>
      <protection/>
    </xf>
    <xf numFmtId="9" fontId="2" fillId="24" borderId="12" xfId="0" applyNumberFormat="1" applyFont="1" applyFill="1" applyBorder="1" applyAlignment="1" applyProtection="1">
      <alignment horizontal="centerContinuous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164" fontId="3" fillId="24" borderId="14" xfId="57" applyNumberFormat="1" applyFont="1" applyFill="1" applyBorder="1" applyAlignment="1" applyProtection="1">
      <alignment horizontal="center"/>
      <protection/>
    </xf>
    <xf numFmtId="3" fontId="3" fillId="24" borderId="13" xfId="0" applyNumberFormat="1" applyFont="1" applyFill="1" applyBorder="1" applyAlignment="1" applyProtection="1">
      <alignment horizontal="center"/>
      <protection/>
    </xf>
    <xf numFmtId="3" fontId="3" fillId="24" borderId="15" xfId="0" applyNumberFormat="1" applyFont="1" applyFill="1" applyBorder="1" applyAlignment="1" applyProtection="1">
      <alignment horizontal="center"/>
      <protection/>
    </xf>
    <xf numFmtId="164" fontId="3" fillId="24" borderId="16" xfId="57" applyNumberFormat="1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 horizontal="center"/>
      <protection/>
    </xf>
    <xf numFmtId="164" fontId="3" fillId="24" borderId="0" xfId="57" applyNumberFormat="1" applyFont="1" applyFill="1" applyBorder="1" applyAlignment="1" applyProtection="1">
      <alignment horizontal="center"/>
      <protection/>
    </xf>
    <xf numFmtId="3" fontId="3" fillId="24" borderId="0" xfId="0" applyNumberFormat="1" applyFont="1" applyFill="1" applyBorder="1" applyAlignment="1" applyProtection="1">
      <alignment horizontal="center"/>
      <protection/>
    </xf>
    <xf numFmtId="164" fontId="2" fillId="24" borderId="0" xfId="0" applyNumberFormat="1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/>
      <protection/>
    </xf>
    <xf numFmtId="9" fontId="3" fillId="24" borderId="14" xfId="57" applyNumberFormat="1" applyFont="1" applyFill="1" applyBorder="1" applyAlignment="1" applyProtection="1">
      <alignment horizontal="center"/>
      <protection/>
    </xf>
    <xf numFmtId="3" fontId="0" fillId="24" borderId="0" xfId="0" applyNumberFormat="1" applyFill="1" applyAlignment="1" applyProtection="1">
      <alignment/>
      <protection/>
    </xf>
    <xf numFmtId="10" fontId="3" fillId="24" borderId="16" xfId="57" applyNumberFormat="1" applyFont="1" applyFill="1" applyBorder="1" applyAlignment="1" applyProtection="1">
      <alignment horizontal="center"/>
      <protection/>
    </xf>
    <xf numFmtId="164" fontId="2" fillId="24" borderId="0" xfId="0" applyNumberFormat="1" applyFont="1" applyFill="1" applyBorder="1" applyAlignment="1" applyProtection="1">
      <alignment horizontal="centerContinuous"/>
      <protection/>
    </xf>
    <xf numFmtId="3" fontId="0" fillId="24" borderId="10" xfId="0" applyNumberFormat="1" applyFont="1" applyFill="1" applyBorder="1" applyAlignment="1" applyProtection="1">
      <alignment horizontal="center"/>
      <protection/>
    </xf>
    <xf numFmtId="3" fontId="7" fillId="24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/>
      <protection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0" fillId="24" borderId="0" xfId="0" applyNumberFormat="1" applyFill="1" applyBorder="1" applyAlignment="1" applyProtection="1">
      <alignment/>
      <protection/>
    </xf>
    <xf numFmtId="3" fontId="5" fillId="24" borderId="13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Alignment="1" applyProtection="1">
      <alignment horizontal="centerContinuous" vertical="center"/>
      <protection/>
    </xf>
    <xf numFmtId="0" fontId="2" fillId="24" borderId="0" xfId="0" applyFont="1" applyFill="1" applyBorder="1" applyAlignment="1" applyProtection="1">
      <alignment horizontal="centerContinuous" vertical="center"/>
      <protection/>
    </xf>
    <xf numFmtId="0" fontId="3" fillId="24" borderId="0" xfId="0" applyFont="1" applyFill="1" applyAlignment="1" applyProtection="1">
      <alignment horizontal="centerContinuous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24" borderId="0" xfId="0" applyFont="1" applyFill="1" applyAlignment="1" applyProtection="1">
      <alignment/>
      <protection/>
    </xf>
    <xf numFmtId="0" fontId="3" fillId="24" borderId="12" xfId="0" applyFont="1" applyFill="1" applyBorder="1" applyAlignment="1" applyProtection="1">
      <alignment horizontal="centerContinuous" vertical="center"/>
      <protection/>
    </xf>
    <xf numFmtId="0" fontId="3" fillId="24" borderId="0" xfId="0" applyFont="1" applyFill="1" applyAlignment="1" applyProtection="1">
      <alignment wrapText="1"/>
      <protection/>
    </xf>
    <xf numFmtId="0" fontId="3" fillId="24" borderId="12" xfId="0" applyFont="1" applyFill="1" applyBorder="1" applyAlignment="1" applyProtection="1">
      <alignment horizontal="centerContinuous"/>
      <protection/>
    </xf>
    <xf numFmtId="3" fontId="3" fillId="24" borderId="0" xfId="0" applyNumberFormat="1" applyFont="1" applyFill="1" applyAlignment="1" applyProtection="1">
      <alignment/>
      <protection/>
    </xf>
    <xf numFmtId="3" fontId="3" fillId="24" borderId="0" xfId="0" applyNumberFormat="1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 horizontal="centerContinuous"/>
      <protection/>
    </xf>
    <xf numFmtId="0" fontId="3" fillId="24" borderId="0" xfId="0" applyFont="1" applyFill="1" applyAlignment="1" applyProtection="1">
      <alignment horizontal="centerContinuous"/>
      <protection/>
    </xf>
    <xf numFmtId="0" fontId="28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57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9" fontId="7" fillId="0" borderId="0" xfId="57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zoomScale="90" zoomScaleNormal="90" zoomScalePageLayoutView="0" workbookViewId="0" topLeftCell="A7">
      <selection activeCell="D37" sqref="D37"/>
    </sheetView>
  </sheetViews>
  <sheetFormatPr defaultColWidth="9.140625" defaultRowHeight="12.75"/>
  <cols>
    <col min="1" max="1" width="16.421875" style="3" customWidth="1"/>
    <col min="2" max="2" width="14.28125" style="3" customWidth="1"/>
    <col min="3" max="3" width="11.7109375" style="3" customWidth="1"/>
    <col min="4" max="4" width="14.28125" style="3" customWidth="1"/>
    <col min="5" max="5" width="11.7109375" style="3" customWidth="1"/>
    <col min="6" max="6" width="14.28125" style="3" customWidth="1"/>
    <col min="7" max="7" width="11.7109375" style="3" customWidth="1"/>
    <col min="8" max="8" width="14.28125" style="3" customWidth="1"/>
    <col min="9" max="9" width="11.7109375" style="3" customWidth="1"/>
    <col min="10" max="16384" width="9.140625" style="3" customWidth="1"/>
  </cols>
  <sheetData>
    <row r="1" spans="1:10" s="9" customFormat="1" ht="18" customHeight="1">
      <c r="A1" s="70" t="s">
        <v>37</v>
      </c>
      <c r="B1" s="71"/>
      <c r="C1" s="71"/>
      <c r="D1" s="71"/>
      <c r="E1" s="71"/>
      <c r="F1" s="71"/>
      <c r="G1" s="37"/>
      <c r="H1" s="72"/>
      <c r="I1" s="72"/>
      <c r="J1" s="73"/>
    </row>
    <row r="2" spans="1:10" s="9" customFormat="1" ht="18" customHeight="1">
      <c r="A2" s="70" t="s">
        <v>24</v>
      </c>
      <c r="B2" s="71"/>
      <c r="C2" s="71"/>
      <c r="D2" s="71"/>
      <c r="E2" s="71"/>
      <c r="F2" s="71"/>
      <c r="G2" s="37"/>
      <c r="H2" s="72"/>
      <c r="I2" s="72"/>
      <c r="J2" s="73"/>
    </row>
    <row r="3" spans="1:10" s="9" customFormat="1" ht="18" customHeight="1">
      <c r="A3" s="70" t="s">
        <v>33</v>
      </c>
      <c r="B3" s="71"/>
      <c r="C3" s="71"/>
      <c r="D3" s="71"/>
      <c r="E3" s="71"/>
      <c r="F3" s="71"/>
      <c r="G3" s="37"/>
      <c r="H3" s="72"/>
      <c r="I3" s="72"/>
      <c r="J3" s="73"/>
    </row>
    <row r="4" spans="1:10" s="9" customFormat="1" ht="18" customHeight="1">
      <c r="A4" s="70" t="s">
        <v>86</v>
      </c>
      <c r="B4" s="72"/>
      <c r="C4" s="72"/>
      <c r="D4" s="72"/>
      <c r="E4" s="72"/>
      <c r="F4" s="72"/>
      <c r="G4" s="72"/>
      <c r="H4" s="72"/>
      <c r="I4" s="72"/>
      <c r="J4" s="73"/>
    </row>
    <row r="5" spans="1:10" s="9" customFormat="1" ht="18" customHeight="1">
      <c r="A5" s="74" t="s">
        <v>85</v>
      </c>
      <c r="B5" s="72"/>
      <c r="C5" s="72"/>
      <c r="D5" s="75"/>
      <c r="E5" s="75"/>
      <c r="F5" s="75"/>
      <c r="G5" s="72"/>
      <c r="H5" s="72"/>
      <c r="I5" s="72"/>
      <c r="J5" s="73"/>
    </row>
    <row r="6" spans="1:10" ht="14.2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6.75" customHeight="1">
      <c r="A7" s="44"/>
      <c r="B7" s="44"/>
      <c r="C7" s="44"/>
      <c r="D7" s="44"/>
      <c r="E7" s="44"/>
      <c r="F7" s="44"/>
      <c r="G7" s="44"/>
      <c r="H7" s="76"/>
      <c r="I7" s="76"/>
      <c r="J7" s="76"/>
    </row>
    <row r="8" spans="1:10" ht="18" customHeight="1">
      <c r="A8" s="36" t="s">
        <v>42</v>
      </c>
      <c r="B8" s="37"/>
      <c r="C8" s="37"/>
      <c r="D8" s="37"/>
      <c r="E8" s="37"/>
      <c r="F8" s="37"/>
      <c r="G8" s="36"/>
      <c r="H8" s="72"/>
      <c r="I8" s="72"/>
      <c r="J8" s="76"/>
    </row>
    <row r="9" spans="1:10" s="10" customFormat="1" ht="18" customHeight="1">
      <c r="A9" s="76"/>
      <c r="B9" s="38" t="s">
        <v>35</v>
      </c>
      <c r="C9" s="39"/>
      <c r="D9" s="38" t="s">
        <v>4</v>
      </c>
      <c r="E9" s="77"/>
      <c r="F9" s="38" t="s">
        <v>5</v>
      </c>
      <c r="G9" s="40"/>
      <c r="H9" s="38" t="s">
        <v>38</v>
      </c>
      <c r="I9" s="77"/>
      <c r="J9" s="78"/>
    </row>
    <row r="10" spans="1:10" ht="18" customHeight="1">
      <c r="A10" s="41"/>
      <c r="B10" s="42" t="s">
        <v>6</v>
      </c>
      <c r="C10" s="43" t="s">
        <v>26</v>
      </c>
      <c r="D10" s="42" t="str">
        <f>B10</f>
        <v>MWh</v>
      </c>
      <c r="E10" s="43" t="s">
        <v>26</v>
      </c>
      <c r="F10" s="42" t="str">
        <f>D10</f>
        <v>MWh</v>
      </c>
      <c r="G10" s="43" t="s">
        <v>26</v>
      </c>
      <c r="H10" s="42" t="str">
        <f>F10</f>
        <v>MWh</v>
      </c>
      <c r="I10" s="43" t="s">
        <v>25</v>
      </c>
      <c r="J10" s="76"/>
    </row>
    <row r="11" spans="1:10" ht="18" customHeight="1">
      <c r="A11" s="44" t="s">
        <v>7</v>
      </c>
      <c r="B11" s="67">
        <v>398469.025</v>
      </c>
      <c r="C11" s="45">
        <f>IF(B11=0,0,B11/$B$13)</f>
        <v>0.4206728040466688</v>
      </c>
      <c r="D11" s="62">
        <v>514710.516</v>
      </c>
      <c r="E11" s="45">
        <f>IF(D11=0,0,D11/$D$13)</f>
        <v>0.8061112262732226</v>
      </c>
      <c r="F11" s="62">
        <v>448978.348</v>
      </c>
      <c r="G11" s="45">
        <f>IF(F11=0,0,F11/$F$13)</f>
        <v>0.888736309193232</v>
      </c>
      <c r="H11" s="46">
        <f>IF(B11+D11+F11=0,0,B11+D11+F11)</f>
        <v>1362157.889</v>
      </c>
      <c r="I11" s="45">
        <f>IF(H11=0,0,H11/$H$13)</f>
        <v>0.6514645669144622</v>
      </c>
      <c r="J11" s="76"/>
    </row>
    <row r="12" spans="1:10" ht="18" customHeight="1">
      <c r="A12" s="44" t="s">
        <v>41</v>
      </c>
      <c r="B12" s="63">
        <v>548749.386</v>
      </c>
      <c r="C12" s="45">
        <f>IF(B12=0,0,B12/$B$13)</f>
        <v>0.5793271959533312</v>
      </c>
      <c r="D12" s="63">
        <v>123800.026</v>
      </c>
      <c r="E12" s="45">
        <f>IF(D12=0,0,D12/$D$13)</f>
        <v>0.1938887737267774</v>
      </c>
      <c r="F12" s="63">
        <v>56209.01</v>
      </c>
      <c r="G12" s="45">
        <f>IF(F12=0,0,F12/$F$13)</f>
        <v>0.11126369080676797</v>
      </c>
      <c r="H12" s="69">
        <f>IF(B12+D12+F12=0,0,B12+D12+F12)</f>
        <v>728758.422</v>
      </c>
      <c r="I12" s="45">
        <f>IF(H12=0,0,H12/$H$13)</f>
        <v>0.3485354330855378</v>
      </c>
      <c r="J12" s="76"/>
    </row>
    <row r="13" spans="1:11" ht="18" customHeight="1">
      <c r="A13" s="44" t="s">
        <v>8</v>
      </c>
      <c r="B13" s="47">
        <f>SUM(B11:B12)</f>
        <v>947218.4110000001</v>
      </c>
      <c r="C13" s="48"/>
      <c r="D13" s="64">
        <f>SUM(D11:D12)</f>
        <v>638510.542</v>
      </c>
      <c r="E13" s="48"/>
      <c r="F13" s="47">
        <f>SUM(F11:F12)</f>
        <v>505187.358</v>
      </c>
      <c r="G13" s="48"/>
      <c r="H13" s="47">
        <v>2090916.311</v>
      </c>
      <c r="I13" s="49"/>
      <c r="J13" s="76"/>
      <c r="K13" s="56"/>
    </row>
    <row r="14" spans="1:10" ht="18" customHeight="1">
      <c r="A14" s="76"/>
      <c r="B14" s="76"/>
      <c r="C14" s="76"/>
      <c r="D14" s="76"/>
      <c r="E14" s="76"/>
      <c r="F14" s="76"/>
      <c r="G14" s="76"/>
      <c r="H14" s="44"/>
      <c r="I14" s="76"/>
      <c r="J14" s="76"/>
    </row>
    <row r="15" spans="1:10" ht="18" customHeight="1">
      <c r="A15" s="76" t="str">
        <f>"As the above table shows, "&amp;TEXT(H11,"0,000")&amp;" MWh, or "&amp;TEXT(I11,"0.0%")&amp;" of CL&amp;P's total load is served by electric suppliers"</f>
        <v>As the above table shows, 1,362,158 MWh, or 65.1% of CL&amp;P's total load is served by electric suppliers</v>
      </c>
      <c r="B15" s="50"/>
      <c r="C15" s="51"/>
      <c r="D15" s="50"/>
      <c r="E15" s="51"/>
      <c r="F15" s="52"/>
      <c r="G15" s="18"/>
      <c r="H15" s="44"/>
      <c r="I15" s="76"/>
      <c r="J15" s="76"/>
    </row>
    <row r="16" spans="1:10" ht="18" customHeight="1">
      <c r="A16" s="76" t="str">
        <f>"while "&amp;TEXT(H12,"0,000")&amp;" MHh, or "&amp;TEXT(I12,"0.0%")&amp;" of the load is provided under Standard Service or Last Resort service through CL&amp;P."</f>
        <v>while 728,758 MHh, or 34.9% of the load is provided under Standard Service or Last Resort service through CL&amp;P.</v>
      </c>
      <c r="B16" s="76"/>
      <c r="C16" s="76"/>
      <c r="D16" s="76"/>
      <c r="E16" s="76"/>
      <c r="F16" s="76"/>
      <c r="G16" s="18"/>
      <c r="H16" s="44"/>
      <c r="I16" s="76"/>
      <c r="J16" s="76"/>
    </row>
    <row r="17" spans="1:10" ht="18" customHeight="1">
      <c r="A17" s="76"/>
      <c r="B17" s="76"/>
      <c r="C17" s="76"/>
      <c r="D17" s="76"/>
      <c r="E17" s="76"/>
      <c r="F17" s="76"/>
      <c r="G17" s="18"/>
      <c r="H17" s="44"/>
      <c r="I17" s="76"/>
      <c r="J17" s="76"/>
    </row>
    <row r="18" spans="1:10" ht="18" customHeight="1">
      <c r="A18" s="76"/>
      <c r="B18" s="76"/>
      <c r="C18" s="76"/>
      <c r="D18" s="76"/>
      <c r="E18" s="76"/>
      <c r="F18" s="76"/>
      <c r="G18" s="18"/>
      <c r="H18" s="44"/>
      <c r="I18" s="76"/>
      <c r="J18" s="76"/>
    </row>
    <row r="19" spans="1:10" ht="18" customHeight="1">
      <c r="A19" s="36" t="s">
        <v>43</v>
      </c>
      <c r="B19" s="37"/>
      <c r="C19" s="37"/>
      <c r="D19" s="37"/>
      <c r="E19" s="37"/>
      <c r="F19" s="37"/>
      <c r="G19" s="53"/>
      <c r="H19" s="37"/>
      <c r="I19" s="72"/>
      <c r="J19" s="76"/>
    </row>
    <row r="20" spans="1:10" ht="18" customHeight="1">
      <c r="A20" s="44"/>
      <c r="B20" s="38" t="s">
        <v>35</v>
      </c>
      <c r="C20" s="54"/>
      <c r="D20" s="38" t="s">
        <v>4</v>
      </c>
      <c r="E20" s="79"/>
      <c r="F20" s="38" t="s">
        <v>5</v>
      </c>
      <c r="G20" s="40"/>
      <c r="H20" s="38" t="s">
        <v>38</v>
      </c>
      <c r="I20" s="77"/>
      <c r="J20" s="76"/>
    </row>
    <row r="21" spans="1:10" ht="18" customHeight="1">
      <c r="A21" s="41"/>
      <c r="B21" s="42" t="s">
        <v>9</v>
      </c>
      <c r="C21" s="43" t="s">
        <v>26</v>
      </c>
      <c r="D21" s="42" t="str">
        <f>B21</f>
        <v>Customers</v>
      </c>
      <c r="E21" s="43" t="s">
        <v>26</v>
      </c>
      <c r="F21" s="42" t="str">
        <f>D21</f>
        <v>Customers</v>
      </c>
      <c r="G21" s="43" t="s">
        <v>26</v>
      </c>
      <c r="H21" s="42" t="str">
        <f>F21</f>
        <v>Customers</v>
      </c>
      <c r="I21" s="43" t="s">
        <v>25</v>
      </c>
      <c r="J21" s="76"/>
    </row>
    <row r="22" spans="1:10" ht="18" customHeight="1">
      <c r="A22" s="44" t="str">
        <f>A11</f>
        <v>Suppliers</v>
      </c>
      <c r="B22" s="62">
        <v>425327</v>
      </c>
      <c r="C22" s="45">
        <f>IF(B22=0,0,B22/$B$24)</f>
        <v>0.3899957270991771</v>
      </c>
      <c r="D22" s="62">
        <v>68492</v>
      </c>
      <c r="E22" s="55">
        <f>IF(D22=0,0,D22/$D$24)</f>
        <v>0.5737934269940603</v>
      </c>
      <c r="F22" s="62">
        <v>888</v>
      </c>
      <c r="G22" s="45">
        <f>IF(F22=0,0,F22/$F$24)</f>
        <v>0.8433048433048433</v>
      </c>
      <c r="H22" s="46">
        <f>IF(B22+D22+F22=0,0,B22+D22+F22)</f>
        <v>494707</v>
      </c>
      <c r="I22" s="45">
        <f>IF(H22=0,0,H22/$H$24)</f>
        <v>0.4085064251940935</v>
      </c>
      <c r="J22" s="80"/>
    </row>
    <row r="23" spans="1:10" ht="18" customHeight="1">
      <c r="A23" s="44" t="str">
        <f>A12</f>
        <v>CL&amp;P</v>
      </c>
      <c r="B23" s="63">
        <v>665267</v>
      </c>
      <c r="C23" s="45">
        <f>IF(B23=0,0,B23/$B$24)</f>
        <v>0.6100042729008228</v>
      </c>
      <c r="D23" s="63">
        <v>50875</v>
      </c>
      <c r="E23" s="55">
        <f>IF(D23=0,0,D23/$D$24)</f>
        <v>0.42620657300593967</v>
      </c>
      <c r="F23" s="63">
        <v>165</v>
      </c>
      <c r="G23" s="45">
        <f>IF(F23=0,0,F23/$F$24)</f>
        <v>0.15669515669515668</v>
      </c>
      <c r="H23" s="69">
        <f>IF(B23+D23+F23=0,0,B23+D23+F23)</f>
        <v>716307</v>
      </c>
      <c r="I23" s="45">
        <f>IF(H23=0,0,H23/$H$24)</f>
        <v>0.5914935748059065</v>
      </c>
      <c r="J23" s="76"/>
    </row>
    <row r="24" spans="1:10" ht="18" customHeight="1">
      <c r="A24" s="44" t="str">
        <f>A13</f>
        <v>     Total</v>
      </c>
      <c r="B24" s="47">
        <f>SUM(B22:B23)</f>
        <v>1090594</v>
      </c>
      <c r="C24" s="57"/>
      <c r="D24" s="47">
        <f>SUM(D22:D23)</f>
        <v>119367</v>
      </c>
      <c r="E24" s="48"/>
      <c r="F24" s="47">
        <f>SUM(F22:F23)</f>
        <v>1053</v>
      </c>
      <c r="G24" s="48"/>
      <c r="H24" s="47">
        <v>1211014</v>
      </c>
      <c r="I24" s="49"/>
      <c r="J24" s="76"/>
    </row>
    <row r="25" spans="1:10" ht="18" customHeight="1">
      <c r="A25" s="76"/>
      <c r="B25" s="76"/>
      <c r="C25" s="76"/>
      <c r="D25" s="76"/>
      <c r="E25" s="76"/>
      <c r="F25" s="76"/>
      <c r="G25" s="18"/>
      <c r="H25" s="81"/>
      <c r="I25" s="76"/>
      <c r="J25" s="76"/>
    </row>
    <row r="26" spans="1:10" ht="18" customHeight="1">
      <c r="A26" s="76" t="str">
        <f>"As the above table shows, "&amp;TEXT(H22,"0,000")&amp;" of CL&amp;P's total customers, or "&amp;TEXT(I22,"0.0%")&amp;" are served by electric suppliers"</f>
        <v>As the above table shows, 494,707 of CL&amp;P's total customers, or 40.9% are served by electric suppliers</v>
      </c>
      <c r="B26" s="76"/>
      <c r="C26" s="76"/>
      <c r="D26" s="76"/>
      <c r="E26" s="76"/>
      <c r="F26" s="76"/>
      <c r="G26" s="18"/>
      <c r="H26" s="44"/>
      <c r="I26" s="76"/>
      <c r="J26" s="76"/>
    </row>
    <row r="27" spans="1:10" ht="18" customHeight="1">
      <c r="A27" s="76" t="str">
        <f>"while "&amp;TEXT(H23,"0,000")&amp;" or "&amp;TEXT(I23,"0.0%")&amp;" of the customers continue to receive Standard Service or Last Resort service through CL&amp;P."</f>
        <v>while 716,307 or 59.1% of the customers continue to receive Standard Service or Last Resort service through CL&amp;P.</v>
      </c>
      <c r="B27" s="26"/>
      <c r="C27" s="26"/>
      <c r="D27" s="26"/>
      <c r="E27" s="26"/>
      <c r="F27" s="27"/>
      <c r="G27" s="25"/>
      <c r="H27" s="44"/>
      <c r="I27" s="76"/>
      <c r="J27" s="76"/>
    </row>
    <row r="28" spans="1:10" ht="18" customHeight="1">
      <c r="A28" s="76"/>
      <c r="B28" s="44"/>
      <c r="C28" s="44"/>
      <c r="D28" s="25"/>
      <c r="E28" s="25"/>
      <c r="F28" s="25"/>
      <c r="G28" s="25"/>
      <c r="H28" s="44"/>
      <c r="I28" s="76"/>
      <c r="J28" s="76"/>
    </row>
    <row r="29" spans="1:10" ht="18" customHeight="1">
      <c r="A29" s="82" t="s">
        <v>81</v>
      </c>
      <c r="B29" s="19"/>
      <c r="C29" s="19"/>
      <c r="D29" s="58"/>
      <c r="E29" s="58"/>
      <c r="F29" s="58"/>
      <c r="G29" s="58"/>
      <c r="H29" s="19"/>
      <c r="I29" s="83"/>
      <c r="J29" s="76"/>
    </row>
    <row r="30" spans="1:10" ht="18" customHeight="1">
      <c r="A30" s="76"/>
      <c r="B30" s="44"/>
      <c r="C30" s="44"/>
      <c r="D30" s="25"/>
      <c r="E30" s="25"/>
      <c r="F30" s="25"/>
      <c r="G30" s="25"/>
      <c r="H30" s="44"/>
      <c r="I30" s="76"/>
      <c r="J30" s="76"/>
    </row>
    <row r="31" spans="1:10" ht="18" customHeight="1">
      <c r="A31" s="36" t="s">
        <v>34</v>
      </c>
      <c r="B31" s="37"/>
      <c r="C31" s="37"/>
      <c r="D31" s="37"/>
      <c r="E31" s="37"/>
      <c r="F31" s="37"/>
      <c r="G31" s="53"/>
      <c r="H31" s="37"/>
      <c r="I31" s="72"/>
      <c r="J31" s="76"/>
    </row>
    <row r="32" spans="1:10" ht="18" customHeight="1">
      <c r="A32" s="44"/>
      <c r="B32" s="38" t="s">
        <v>1</v>
      </c>
      <c r="C32" s="54"/>
      <c r="D32" s="38" t="s">
        <v>31</v>
      </c>
      <c r="E32" s="79"/>
      <c r="F32" s="38" t="s">
        <v>32</v>
      </c>
      <c r="G32" s="40"/>
      <c r="H32" s="38" t="s">
        <v>38</v>
      </c>
      <c r="I32" s="77"/>
      <c r="J32" s="76"/>
    </row>
    <row r="33" spans="1:10" ht="18" customHeight="1">
      <c r="A33" s="41"/>
      <c r="B33" s="42" t="s">
        <v>9</v>
      </c>
      <c r="C33" s="43" t="s">
        <v>26</v>
      </c>
      <c r="D33" s="42" t="str">
        <f>B33</f>
        <v>Customers</v>
      </c>
      <c r="E33" s="43" t="s">
        <v>26</v>
      </c>
      <c r="F33" s="42" t="str">
        <f>D33</f>
        <v>Customers</v>
      </c>
      <c r="G33" s="43" t="s">
        <v>26</v>
      </c>
      <c r="H33" s="42" t="str">
        <f>F33</f>
        <v>Customers</v>
      </c>
      <c r="I33" s="43" t="s">
        <v>25</v>
      </c>
      <c r="J33" s="76"/>
    </row>
    <row r="34" spans="1:10" ht="18" customHeight="1">
      <c r="A34" s="44" t="s">
        <v>27</v>
      </c>
      <c r="B34" s="47">
        <f>CTCleanEnergyOptions!B31</f>
        <v>19575</v>
      </c>
      <c r="C34" s="48">
        <f>IF(B24=0,0,B34/B24)</f>
        <v>0.017948934250509356</v>
      </c>
      <c r="D34" s="47">
        <f>CTCleanEnergyOptions!C31</f>
        <v>434</v>
      </c>
      <c r="E34" s="48">
        <f>IF(D24+F24=0,0,D34/(D24+F24))</f>
        <v>0.0036040524829762497</v>
      </c>
      <c r="F34" s="47">
        <f>SUM(CTCleanEnergyOptions!$C$25:$C$28)</f>
        <v>14</v>
      </c>
      <c r="G34" s="48">
        <f>IF(F34=0,0,F34/($D$24+$F$24))</f>
        <v>0.0001162597575153629</v>
      </c>
      <c r="H34" s="47">
        <f>B34+D34</f>
        <v>20009</v>
      </c>
      <c r="I34" s="48">
        <f>IF(H34=0,0,H34/$H$24)</f>
        <v>0.016522517493604533</v>
      </c>
      <c r="J34" s="76"/>
    </row>
    <row r="35" spans="1:10" ht="15.75" customHeight="1">
      <c r="A35" s="76"/>
      <c r="B35" s="76"/>
      <c r="C35" s="76"/>
      <c r="D35" s="76"/>
      <c r="E35" s="76"/>
      <c r="F35" s="76"/>
      <c r="G35" s="18"/>
      <c r="H35" s="44"/>
      <c r="I35" s="76"/>
      <c r="J35" s="76"/>
    </row>
    <row r="36" spans="1:10" ht="15.75" customHeight="1">
      <c r="A36" s="76" t="str">
        <f>"As the above table shows, "&amp;TEXT(H34,"0,000")&amp;" of CL&amp;P's customers, or "&amp;TEXT(I34,"0.0%")&amp;" are participating in the CTCleanEnergyOptions Program."</f>
        <v>As the above table shows, 20,009 of CL&amp;P's customers, or 1.7% are participating in the CTCleanEnergyOptions Program.</v>
      </c>
      <c r="B36" s="76"/>
      <c r="C36" s="76"/>
      <c r="D36" s="76"/>
      <c r="E36" s="76"/>
      <c r="F36" s="76"/>
      <c r="G36" s="18"/>
      <c r="H36" s="44"/>
      <c r="I36" s="76"/>
      <c r="J36" s="76"/>
    </row>
    <row r="37" spans="1:10" ht="15.75" customHeight="1">
      <c r="A37" s="76"/>
      <c r="B37" s="76"/>
      <c r="C37" s="76"/>
      <c r="D37" s="76"/>
      <c r="E37" s="76"/>
      <c r="F37" s="76"/>
      <c r="G37" s="18"/>
      <c r="H37" s="44"/>
      <c r="I37" s="76"/>
      <c r="J37" s="76"/>
    </row>
    <row r="38" spans="1:10" ht="15.75" customHeight="1">
      <c r="A38" s="76"/>
      <c r="B38" s="76"/>
      <c r="C38" s="76"/>
      <c r="D38" s="76"/>
      <c r="E38" s="76"/>
      <c r="F38" s="76"/>
      <c r="G38" s="18"/>
      <c r="H38" s="44"/>
      <c r="I38" s="76"/>
      <c r="J38" s="76"/>
    </row>
    <row r="39" spans="1:10" ht="17.25">
      <c r="A39" s="84" t="s">
        <v>82</v>
      </c>
      <c r="B39" s="26"/>
      <c r="C39" s="26"/>
      <c r="D39" s="26"/>
      <c r="E39" s="26"/>
      <c r="F39" s="27"/>
      <c r="G39" s="25"/>
      <c r="H39" s="44"/>
      <c r="I39" s="76"/>
      <c r="J39" s="76"/>
    </row>
    <row r="40" spans="1:10" ht="16.5">
      <c r="A40" s="84" t="s">
        <v>83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6.5">
      <c r="A41" s="84" t="s">
        <v>84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10" ht="14.25">
      <c r="A42" s="44" t="s">
        <v>22</v>
      </c>
      <c r="B42" s="76"/>
      <c r="C42" s="76"/>
      <c r="D42" s="76"/>
      <c r="E42" s="76"/>
      <c r="F42" s="76"/>
      <c r="G42" s="76"/>
      <c r="H42" s="76"/>
      <c r="I42" s="76"/>
      <c r="J42" s="76"/>
    </row>
    <row r="43" spans="1:10" ht="14.25">
      <c r="A43" s="44" t="s">
        <v>80</v>
      </c>
      <c r="B43" s="76"/>
      <c r="C43" s="76"/>
      <c r="D43" s="76"/>
      <c r="E43" s="76"/>
      <c r="F43" s="76"/>
      <c r="G43" s="76"/>
      <c r="H43" s="76"/>
      <c r="I43" s="76"/>
      <c r="J43" s="76"/>
    </row>
  </sheetData>
  <sheetProtection/>
  <printOptions horizontalCentered="1"/>
  <pageMargins left="0.5" right="0.5" top="1.5" bottom="0.25" header="0" footer="0"/>
  <pageSetup fitToHeight="2" fitToWidth="1" horizontalDpi="600" verticalDpi="600" orientation="portrait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showZeros="0"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0.5625" style="34" customWidth="1"/>
    <col min="2" max="2" width="38.421875" style="34" customWidth="1"/>
    <col min="3" max="3" width="14.28125" style="34" customWidth="1"/>
    <col min="4" max="4" width="13.7109375" style="34" customWidth="1"/>
    <col min="5" max="5" width="11.7109375" style="34" customWidth="1"/>
    <col min="6" max="6" width="16.8515625" style="34" customWidth="1"/>
    <col min="7" max="7" width="9.140625" style="95" customWidth="1"/>
    <col min="8" max="8" width="12.140625" style="96" customWidth="1"/>
    <col min="9" max="10" width="9.140625" style="34" customWidth="1"/>
    <col min="11" max="16384" width="9.140625" style="23" customWidth="1"/>
  </cols>
  <sheetData>
    <row r="1" spans="1:10" s="94" customFormat="1" ht="18" customHeight="1">
      <c r="A1" s="89" t="str">
        <f>'Smry Load Customers &amp; CleanOpt'!A1</f>
        <v>The Connecticut Light and Power Company</v>
      </c>
      <c r="B1" s="90"/>
      <c r="C1" s="90"/>
      <c r="D1" s="90"/>
      <c r="E1" s="90"/>
      <c r="F1" s="32"/>
      <c r="G1" s="91"/>
      <c r="H1" s="92"/>
      <c r="I1" s="93"/>
      <c r="J1" s="93"/>
    </row>
    <row r="2" spans="1:10" s="94" customFormat="1" ht="18" customHeight="1">
      <c r="A2" s="89" t="s">
        <v>0</v>
      </c>
      <c r="B2" s="90"/>
      <c r="C2" s="90"/>
      <c r="D2" s="90"/>
      <c r="E2" s="90"/>
      <c r="F2" s="32"/>
      <c r="G2" s="91"/>
      <c r="H2" s="92"/>
      <c r="I2" s="93"/>
      <c r="J2" s="93"/>
    </row>
    <row r="3" spans="1:10" s="94" customFormat="1" ht="18" customHeight="1">
      <c r="A3" s="89" t="s">
        <v>86</v>
      </c>
      <c r="B3" s="90"/>
      <c r="C3" s="90"/>
      <c r="D3" s="90"/>
      <c r="E3" s="90"/>
      <c r="F3" s="32"/>
      <c r="G3" s="91"/>
      <c r="H3" s="92"/>
      <c r="I3" s="93"/>
      <c r="J3" s="93"/>
    </row>
    <row r="4" spans="1:10" s="94" customFormat="1" ht="18" customHeight="1">
      <c r="A4" s="89" t="str">
        <f>'Smry Load Customers &amp; CleanOpt'!A5</f>
        <v>Data as of July 30, 2011</v>
      </c>
      <c r="B4" s="90"/>
      <c r="C4" s="90"/>
      <c r="D4" s="90"/>
      <c r="E4" s="90"/>
      <c r="F4" s="32"/>
      <c r="G4" s="91"/>
      <c r="H4" s="92"/>
      <c r="I4" s="93"/>
      <c r="J4" s="93"/>
    </row>
    <row r="5" spans="1:6" ht="9" customHeight="1">
      <c r="A5" s="33"/>
      <c r="E5" s="11"/>
      <c r="F5" s="11"/>
    </row>
    <row r="6" spans="1:10" s="94" customFormat="1" ht="18" customHeight="1">
      <c r="A6" s="97"/>
      <c r="B6" s="98"/>
      <c r="C6" s="99" t="s">
        <v>39</v>
      </c>
      <c r="D6" s="99"/>
      <c r="E6" s="99"/>
      <c r="F6" s="100"/>
      <c r="G6" s="91"/>
      <c r="H6" s="92"/>
      <c r="I6" s="93"/>
      <c r="J6" s="93"/>
    </row>
    <row r="7" spans="1:8" ht="38.25">
      <c r="A7" s="101"/>
      <c r="B7" s="87" t="s">
        <v>89</v>
      </c>
      <c r="C7" s="87" t="s">
        <v>90</v>
      </c>
      <c r="D7" s="87" t="s">
        <v>91</v>
      </c>
      <c r="E7" s="87" t="s">
        <v>92</v>
      </c>
      <c r="F7" s="87" t="s">
        <v>93</v>
      </c>
      <c r="G7" s="88" t="s">
        <v>88</v>
      </c>
      <c r="H7" s="88" t="s">
        <v>94</v>
      </c>
    </row>
    <row r="8" spans="1:8" ht="12.75">
      <c r="A8" s="101">
        <v>1</v>
      </c>
      <c r="B8" s="102" t="s">
        <v>67</v>
      </c>
      <c r="C8" s="103">
        <v>1190</v>
      </c>
      <c r="D8" s="104">
        <v>36</v>
      </c>
      <c r="E8" s="101">
        <f>IF(SUM(C8:D8)=0,0,SUM(C8:D8))</f>
        <v>1226</v>
      </c>
      <c r="F8" s="105">
        <f>IF(E8=0,"",E8/$E$42)</f>
        <v>0.002478234591384395</v>
      </c>
      <c r="G8" s="106">
        <v>1125</v>
      </c>
      <c r="H8" s="96">
        <f>E8-G8</f>
        <v>101</v>
      </c>
    </row>
    <row r="9" spans="1:8" ht="12.75">
      <c r="A9" s="101">
        <f>A8+1</f>
        <v>2</v>
      </c>
      <c r="B9" s="107" t="s">
        <v>63</v>
      </c>
      <c r="C9" s="103">
        <v>0</v>
      </c>
      <c r="D9" s="104" t="s">
        <v>87</v>
      </c>
      <c r="E9" s="101">
        <f>IF(SUM(C9:D9)=0,0,SUM(C9:D9))</f>
        <v>0</v>
      </c>
      <c r="F9" s="105">
        <f>IF(E9=0,"",E9/$E$42)</f>
      </c>
      <c r="G9" s="108">
        <v>0</v>
      </c>
      <c r="H9" s="96">
        <f aca="true" t="shared" si="0" ref="H9:H42">E9-G9</f>
        <v>0</v>
      </c>
    </row>
    <row r="10" spans="1:8" ht="14.25" customHeight="1">
      <c r="A10" s="101">
        <f>A9+1</f>
        <v>3</v>
      </c>
      <c r="B10" s="107" t="s">
        <v>58</v>
      </c>
      <c r="C10" s="103">
        <v>7582</v>
      </c>
      <c r="D10" s="104">
        <v>151</v>
      </c>
      <c r="E10" s="101">
        <f>IF(SUM(C10:D10)=0,0,SUM(C10:D10))</f>
        <v>7733</v>
      </c>
      <c r="F10" s="105">
        <f>IF(E10=0,"",E10/$E$42)</f>
        <v>0.015631474792149696</v>
      </c>
      <c r="G10" s="106">
        <v>8108</v>
      </c>
      <c r="H10" s="96">
        <f t="shared" si="0"/>
        <v>-375</v>
      </c>
    </row>
    <row r="11" spans="1:8" ht="14.25" customHeight="1">
      <c r="A11" s="101">
        <f>A10+1</f>
        <v>4</v>
      </c>
      <c r="B11" s="102" t="s">
        <v>65</v>
      </c>
      <c r="C11" s="103">
        <v>66</v>
      </c>
      <c r="D11" s="104">
        <v>11</v>
      </c>
      <c r="E11" s="101">
        <f>IF(SUM(C11:D11)=0,0,SUM(C11:D11))</f>
        <v>77</v>
      </c>
      <c r="F11" s="105">
        <f>IF(E11=0,"",E11/$E$42)</f>
        <v>0.00015564768640831847</v>
      </c>
      <c r="G11" s="108">
        <v>77</v>
      </c>
      <c r="H11" s="96">
        <f t="shared" si="0"/>
        <v>0</v>
      </c>
    </row>
    <row r="12" spans="1:8" ht="14.25" customHeight="1">
      <c r="A12" s="101" t="e">
        <f>#REF!+1</f>
        <v>#REF!</v>
      </c>
      <c r="B12" s="107" t="s">
        <v>40</v>
      </c>
      <c r="C12" s="103">
        <v>22570</v>
      </c>
      <c r="D12" s="104">
        <v>3055</v>
      </c>
      <c r="E12" s="101">
        <f aca="true" t="shared" si="1" ref="E12:E41">IF(SUM(C12:D12)=0,0,SUM(C12:D12))</f>
        <v>25625</v>
      </c>
      <c r="F12" s="105">
        <f>IF(E12=0,"",E12/$E$42)</f>
        <v>0.05179833719757351</v>
      </c>
      <c r="G12" s="106">
        <v>24337</v>
      </c>
      <c r="H12" s="96">
        <f t="shared" si="0"/>
        <v>1288</v>
      </c>
    </row>
    <row r="13" spans="1:8" ht="14.25" customHeight="1">
      <c r="A13" s="101" t="e">
        <f aca="true" t="shared" si="2" ref="A13:A41">A12+1</f>
        <v>#REF!</v>
      </c>
      <c r="B13" s="107" t="s">
        <v>47</v>
      </c>
      <c r="C13" s="103">
        <v>1575</v>
      </c>
      <c r="D13" s="104">
        <v>8706</v>
      </c>
      <c r="E13" s="101">
        <f t="shared" si="1"/>
        <v>10281</v>
      </c>
      <c r="F13" s="105">
        <f>IF(E13=0,"",E13/$E$42)</f>
        <v>0.02078199823329769</v>
      </c>
      <c r="G13" s="106">
        <v>10202</v>
      </c>
      <c r="H13" s="96">
        <f t="shared" si="0"/>
        <v>79</v>
      </c>
    </row>
    <row r="14" spans="1:8" ht="14.25" customHeight="1">
      <c r="A14" s="101" t="e">
        <f t="shared" si="2"/>
        <v>#REF!</v>
      </c>
      <c r="B14" s="107" t="s">
        <v>45</v>
      </c>
      <c r="C14" s="103">
        <v>122</v>
      </c>
      <c r="D14" s="104">
        <v>2820</v>
      </c>
      <c r="E14" s="101">
        <f t="shared" si="1"/>
        <v>2942</v>
      </c>
      <c r="F14" s="105">
        <f>IF(E14=0,"",E14/$E$42)</f>
        <v>0.005946954459912635</v>
      </c>
      <c r="G14" s="106">
        <v>2953</v>
      </c>
      <c r="H14" s="96">
        <f t="shared" si="0"/>
        <v>-11</v>
      </c>
    </row>
    <row r="15" spans="1:8" ht="14.25" customHeight="1">
      <c r="A15" s="101" t="e">
        <f t="shared" si="2"/>
        <v>#REF!</v>
      </c>
      <c r="B15" s="107" t="s">
        <v>50</v>
      </c>
      <c r="C15" s="103">
        <v>40747</v>
      </c>
      <c r="D15" s="104">
        <v>7962</v>
      </c>
      <c r="E15" s="101">
        <f t="shared" si="1"/>
        <v>48709</v>
      </c>
      <c r="F15" s="105">
        <f>IF(E15=0,"",E15/$E$42)</f>
        <v>0.09846030074367251</v>
      </c>
      <c r="G15" s="106">
        <v>48889</v>
      </c>
      <c r="H15" s="96">
        <f t="shared" si="0"/>
        <v>-180</v>
      </c>
    </row>
    <row r="16" spans="1:8" ht="14.25" customHeight="1">
      <c r="A16" s="101" t="e">
        <f t="shared" si="2"/>
        <v>#REF!</v>
      </c>
      <c r="B16" s="107" t="s">
        <v>46</v>
      </c>
      <c r="C16" s="103">
        <v>23111</v>
      </c>
      <c r="D16" s="104">
        <v>3026</v>
      </c>
      <c r="E16" s="101">
        <f t="shared" si="1"/>
        <v>26137</v>
      </c>
      <c r="F16" s="105">
        <f>IF(E16=0,"",E16/$E$42)</f>
        <v>0.05283329324226259</v>
      </c>
      <c r="G16" s="106">
        <v>25801</v>
      </c>
      <c r="H16" s="96">
        <f t="shared" si="0"/>
        <v>336</v>
      </c>
    </row>
    <row r="17" spans="1:8" ht="14.25" customHeight="1">
      <c r="A17" s="101" t="e">
        <f t="shared" si="2"/>
        <v>#REF!</v>
      </c>
      <c r="B17" s="107" t="s">
        <v>78</v>
      </c>
      <c r="C17" s="103">
        <v>54787</v>
      </c>
      <c r="D17" s="104">
        <v>8031</v>
      </c>
      <c r="E17" s="101">
        <f t="shared" si="1"/>
        <v>62818</v>
      </c>
      <c r="F17" s="105">
        <f>IF(E17=0,"",E17/$E$42)</f>
        <v>0.1269802125298409</v>
      </c>
      <c r="G17" s="106">
        <v>63007</v>
      </c>
      <c r="H17" s="96">
        <f t="shared" si="0"/>
        <v>-189</v>
      </c>
    </row>
    <row r="18" spans="1:8" ht="14.25" customHeight="1">
      <c r="A18" s="101" t="e">
        <f t="shared" si="2"/>
        <v>#REF!</v>
      </c>
      <c r="B18" s="107" t="s">
        <v>49</v>
      </c>
      <c r="C18" s="103">
        <v>25928</v>
      </c>
      <c r="D18" s="104">
        <v>3344</v>
      </c>
      <c r="E18" s="101">
        <f t="shared" si="1"/>
        <v>29272</v>
      </c>
      <c r="F18" s="105">
        <f>IF(E18=0,"",E18/$E$42)</f>
        <v>0.059170377617458414</v>
      </c>
      <c r="G18" s="106">
        <v>29770</v>
      </c>
      <c r="H18" s="96">
        <f t="shared" si="0"/>
        <v>-498</v>
      </c>
    </row>
    <row r="19" spans="1:8" ht="14.25" customHeight="1">
      <c r="A19" s="101" t="e">
        <f>#REF!+1</f>
        <v>#REF!</v>
      </c>
      <c r="B19" s="107" t="s">
        <v>71</v>
      </c>
      <c r="C19" s="103">
        <v>29</v>
      </c>
      <c r="D19" s="104">
        <v>1279</v>
      </c>
      <c r="E19" s="101">
        <f>IF(SUM(C19:D19)=0,0,SUM(C19:D19))</f>
        <v>1308</v>
      </c>
      <c r="F19" s="105">
        <f>IF(E19=0,"",E19/$E$42)</f>
        <v>0.0026439892704166303</v>
      </c>
      <c r="G19" s="106">
        <v>1210</v>
      </c>
      <c r="H19" s="96">
        <f t="shared" si="0"/>
        <v>98</v>
      </c>
    </row>
    <row r="20" spans="1:8" ht="14.25" customHeight="1">
      <c r="A20" s="101" t="e">
        <f t="shared" si="2"/>
        <v>#REF!</v>
      </c>
      <c r="B20" s="107" t="s">
        <v>57</v>
      </c>
      <c r="C20" s="103">
        <v>350</v>
      </c>
      <c r="D20" s="104">
        <v>708</v>
      </c>
      <c r="E20" s="101">
        <f t="shared" si="1"/>
        <v>1058</v>
      </c>
      <c r="F20" s="105">
        <f>IF(E20=0,"",E20/$E$42)</f>
        <v>0.0021386396392207912</v>
      </c>
      <c r="G20" s="106">
        <v>1101</v>
      </c>
      <c r="H20" s="96">
        <f t="shared" si="0"/>
        <v>-43</v>
      </c>
    </row>
    <row r="21" spans="1:8" ht="14.25" customHeight="1">
      <c r="A21" s="101" t="e">
        <f>#REF!+1</f>
        <v>#REF!</v>
      </c>
      <c r="B21" s="102" t="s">
        <v>74</v>
      </c>
      <c r="C21" s="103">
        <v>1</v>
      </c>
      <c r="D21" s="104">
        <v>59</v>
      </c>
      <c r="E21" s="101">
        <f t="shared" si="1"/>
        <v>60</v>
      </c>
      <c r="F21" s="105">
        <f>IF(E21=0,"",E21/$E$42)</f>
        <v>0.00012128391148700139</v>
      </c>
      <c r="G21" s="108">
        <v>60</v>
      </c>
      <c r="H21" s="96">
        <f t="shared" si="0"/>
        <v>0</v>
      </c>
    </row>
    <row r="22" spans="1:8" ht="14.25" customHeight="1">
      <c r="A22" s="101" t="e">
        <f t="shared" si="2"/>
        <v>#REF!</v>
      </c>
      <c r="B22" s="107" t="s">
        <v>48</v>
      </c>
      <c r="C22" s="103">
        <v>223</v>
      </c>
      <c r="D22" s="104">
        <v>1677</v>
      </c>
      <c r="E22" s="101">
        <f t="shared" si="1"/>
        <v>1900</v>
      </c>
      <c r="F22" s="105">
        <f>IF(E22=0,"",E22/$E$42)</f>
        <v>0.0038406571970883777</v>
      </c>
      <c r="G22" s="106">
        <v>1900</v>
      </c>
      <c r="H22" s="96">
        <f t="shared" si="0"/>
        <v>0</v>
      </c>
    </row>
    <row r="23" spans="1:8" ht="14.25" customHeight="1">
      <c r="A23" s="101" t="e">
        <f t="shared" si="2"/>
        <v>#REF!</v>
      </c>
      <c r="B23" s="107" t="s">
        <v>68</v>
      </c>
      <c r="C23" s="103">
        <v>464</v>
      </c>
      <c r="D23" s="104">
        <v>12</v>
      </c>
      <c r="E23" s="101">
        <f>IF(SUM(C23:D23)=0,0,SUM(C23:D23))</f>
        <v>476</v>
      </c>
      <c r="F23" s="105">
        <f>IF(E23=0,"",E23/$E$42)</f>
        <v>0.0009621856977968777</v>
      </c>
      <c r="G23" s="108">
        <v>284</v>
      </c>
      <c r="H23" s="96">
        <f t="shared" si="0"/>
        <v>192</v>
      </c>
    </row>
    <row r="24" spans="1:8" ht="14.25" customHeight="1">
      <c r="A24" s="101" t="e">
        <f>#REF!+1</f>
        <v>#REF!</v>
      </c>
      <c r="B24" s="107" t="s">
        <v>53</v>
      </c>
      <c r="C24" s="103">
        <v>265</v>
      </c>
      <c r="D24" s="104">
        <v>3138</v>
      </c>
      <c r="E24" s="101">
        <f t="shared" si="1"/>
        <v>3403</v>
      </c>
      <c r="F24" s="105">
        <f>IF(E24=0,"",E24/$E$42)</f>
        <v>0.006878819179837762</v>
      </c>
      <c r="G24" s="106">
        <v>3402</v>
      </c>
      <c r="H24" s="96">
        <f t="shared" si="0"/>
        <v>1</v>
      </c>
    </row>
    <row r="25" spans="1:8" ht="14.25" customHeight="1">
      <c r="A25" s="101" t="e">
        <f>#REF!+1</f>
        <v>#REF!</v>
      </c>
      <c r="B25" s="107" t="s">
        <v>52</v>
      </c>
      <c r="C25" s="103">
        <v>443</v>
      </c>
      <c r="D25" s="104">
        <v>1390</v>
      </c>
      <c r="E25" s="101">
        <f t="shared" si="1"/>
        <v>1833</v>
      </c>
      <c r="F25" s="105">
        <f>IF(E25=0,"",E25/$E$42)</f>
        <v>0.0037052234959278926</v>
      </c>
      <c r="G25" s="106">
        <v>1804</v>
      </c>
      <c r="H25" s="96">
        <f t="shared" si="0"/>
        <v>29</v>
      </c>
    </row>
    <row r="26" spans="1:8" ht="14.25" customHeight="1">
      <c r="A26" s="101" t="e">
        <f t="shared" si="2"/>
        <v>#REF!</v>
      </c>
      <c r="B26" s="107" t="s">
        <v>75</v>
      </c>
      <c r="C26" s="103">
        <v>0</v>
      </c>
      <c r="D26" s="104" t="s">
        <v>87</v>
      </c>
      <c r="E26" s="101">
        <f t="shared" si="1"/>
        <v>0</v>
      </c>
      <c r="F26" s="105">
        <f>IF(E26=0,"",E26/$E$42)</f>
      </c>
      <c r="G26" s="108">
        <v>0</v>
      </c>
      <c r="H26" s="96">
        <f t="shared" si="0"/>
        <v>0</v>
      </c>
    </row>
    <row r="27" spans="1:8" ht="14.25" customHeight="1">
      <c r="A27" s="101" t="e">
        <f t="shared" si="2"/>
        <v>#REF!</v>
      </c>
      <c r="B27" s="107" t="s">
        <v>51</v>
      </c>
      <c r="C27" s="103">
        <v>31929</v>
      </c>
      <c r="D27" s="104">
        <v>1571</v>
      </c>
      <c r="E27" s="101">
        <f t="shared" si="1"/>
        <v>33500</v>
      </c>
      <c r="F27" s="105">
        <f>IF(E27=0,"",E27/$E$42)</f>
        <v>0.06771685058024245</v>
      </c>
      <c r="G27" s="106">
        <v>33380</v>
      </c>
      <c r="H27" s="96">
        <f t="shared" si="0"/>
        <v>120</v>
      </c>
    </row>
    <row r="28" spans="1:8" ht="14.25" customHeight="1">
      <c r="A28" s="101" t="e">
        <f t="shared" si="2"/>
        <v>#REF!</v>
      </c>
      <c r="B28" s="102" t="s">
        <v>73</v>
      </c>
      <c r="C28" s="103">
        <v>709</v>
      </c>
      <c r="D28" s="104">
        <v>3136</v>
      </c>
      <c r="E28" s="101">
        <f>IF(SUM(C28:D28)=0,0,SUM(C28:D28))</f>
        <v>3845</v>
      </c>
      <c r="F28" s="105">
        <f>IF(E28=0,"",E28/$E$42)</f>
        <v>0.007772277327792006</v>
      </c>
      <c r="G28" s="106">
        <v>3859</v>
      </c>
      <c r="H28" s="96">
        <f t="shared" si="0"/>
        <v>-14</v>
      </c>
    </row>
    <row r="29" spans="1:8" ht="14.25" customHeight="1">
      <c r="A29" s="101" t="e">
        <f t="shared" si="2"/>
        <v>#REF!</v>
      </c>
      <c r="B29" s="107" t="s">
        <v>69</v>
      </c>
      <c r="C29" s="103">
        <v>7</v>
      </c>
      <c r="D29" s="104">
        <v>1021</v>
      </c>
      <c r="E29" s="101">
        <f>IF(SUM(C29:D29)=0,0,SUM(C29:D29))</f>
        <v>1028</v>
      </c>
      <c r="F29" s="105">
        <f>IF(E29=0,"",E29/$E$42)</f>
        <v>0.0020779976834772907</v>
      </c>
      <c r="G29" s="106">
        <v>1011</v>
      </c>
      <c r="H29" s="96">
        <f t="shared" si="0"/>
        <v>17</v>
      </c>
    </row>
    <row r="30" spans="1:8" ht="14.25" customHeight="1">
      <c r="A30" s="101" t="e">
        <f t="shared" si="2"/>
        <v>#REF!</v>
      </c>
      <c r="B30" s="107" t="s">
        <v>61</v>
      </c>
      <c r="C30" s="103">
        <v>32330</v>
      </c>
      <c r="D30" s="104">
        <v>2744</v>
      </c>
      <c r="E30" s="101">
        <f t="shared" si="1"/>
        <v>35074</v>
      </c>
      <c r="F30" s="105">
        <f>IF(E30=0,"",E30/$E$42)</f>
        <v>0.07089853185825146</v>
      </c>
      <c r="G30" s="106">
        <v>35151</v>
      </c>
      <c r="H30" s="96">
        <f t="shared" si="0"/>
        <v>-77</v>
      </c>
    </row>
    <row r="31" spans="1:8" ht="14.25" customHeight="1">
      <c r="A31" s="101" t="e">
        <f t="shared" si="2"/>
        <v>#REF!</v>
      </c>
      <c r="B31" s="102" t="s">
        <v>60</v>
      </c>
      <c r="C31" s="103">
        <v>1543</v>
      </c>
      <c r="D31" s="104">
        <v>4</v>
      </c>
      <c r="E31" s="101">
        <f t="shared" si="1"/>
        <v>1547</v>
      </c>
      <c r="F31" s="105">
        <f>IF(E31=0,"",E31/$E$42)</f>
        <v>0.0031271035178398526</v>
      </c>
      <c r="G31" s="106">
        <v>1344</v>
      </c>
      <c r="H31" s="96">
        <f t="shared" si="0"/>
        <v>203</v>
      </c>
    </row>
    <row r="32" spans="1:8" ht="14.25" customHeight="1">
      <c r="A32" s="101" t="e">
        <f>#REF!+1</f>
        <v>#REF!</v>
      </c>
      <c r="B32" s="107" t="s">
        <v>77</v>
      </c>
      <c r="C32" s="103">
        <v>39299</v>
      </c>
      <c r="D32" s="104">
        <v>3133</v>
      </c>
      <c r="E32" s="101">
        <f t="shared" si="1"/>
        <v>42432</v>
      </c>
      <c r="F32" s="105">
        <f>IF(E32=0,"",E32/$E$42)</f>
        <v>0.08577198220360739</v>
      </c>
      <c r="G32" s="106">
        <v>43273</v>
      </c>
      <c r="H32" s="96">
        <f t="shared" si="0"/>
        <v>-841</v>
      </c>
    </row>
    <row r="33" spans="1:8" ht="14.25" customHeight="1">
      <c r="A33" s="101" t="e">
        <f t="shared" si="2"/>
        <v>#REF!</v>
      </c>
      <c r="B33" s="102" t="s">
        <v>66</v>
      </c>
      <c r="C33" s="103">
        <v>2699</v>
      </c>
      <c r="D33" s="104">
        <v>27</v>
      </c>
      <c r="E33" s="101">
        <f t="shared" si="1"/>
        <v>2726</v>
      </c>
      <c r="F33" s="105">
        <f>IF(E33=0,"",E33/$E$42)</f>
        <v>0.00551033237855943</v>
      </c>
      <c r="G33" s="106">
        <v>2863</v>
      </c>
      <c r="H33" s="96">
        <f t="shared" si="0"/>
        <v>-137</v>
      </c>
    </row>
    <row r="34" spans="1:8" ht="14.25" customHeight="1">
      <c r="A34" s="101" t="e">
        <f t="shared" si="2"/>
        <v>#REF!</v>
      </c>
      <c r="B34" s="107" t="s">
        <v>59</v>
      </c>
      <c r="C34" s="103">
        <v>56398</v>
      </c>
      <c r="D34" s="104">
        <v>3017</v>
      </c>
      <c r="E34" s="101">
        <f t="shared" si="1"/>
        <v>59415</v>
      </c>
      <c r="F34" s="105">
        <f>IF(E34=0,"",E34/$E$42)</f>
        <v>0.12010139335000314</v>
      </c>
      <c r="G34" s="106">
        <v>56495</v>
      </c>
      <c r="H34" s="96">
        <f t="shared" si="0"/>
        <v>2920</v>
      </c>
    </row>
    <row r="35" spans="1:8" ht="14.25" customHeight="1">
      <c r="A35" s="101" t="e">
        <f>#REF!+1</f>
        <v>#REF!</v>
      </c>
      <c r="B35" s="107" t="s">
        <v>56</v>
      </c>
      <c r="C35" s="103">
        <v>0</v>
      </c>
      <c r="D35" s="104">
        <v>16</v>
      </c>
      <c r="E35" s="101">
        <f t="shared" si="1"/>
        <v>16</v>
      </c>
      <c r="F35" s="105">
        <f>IF(E35=0,"",E35/$E$42)</f>
        <v>3.234237639653371E-05</v>
      </c>
      <c r="G35" s="108">
        <v>15</v>
      </c>
      <c r="H35" s="96">
        <f t="shared" si="0"/>
        <v>1</v>
      </c>
    </row>
    <row r="36" spans="1:8" ht="14.25" customHeight="1">
      <c r="A36" s="101" t="e">
        <f t="shared" si="2"/>
        <v>#REF!</v>
      </c>
      <c r="B36" s="107" t="s">
        <v>64</v>
      </c>
      <c r="C36" s="103">
        <v>8439</v>
      </c>
      <c r="D36" s="104">
        <v>1350</v>
      </c>
      <c r="E36" s="101">
        <f t="shared" si="1"/>
        <v>9789</v>
      </c>
      <c r="F36" s="105">
        <f>IF(E36=0,"",E36/$E$42)</f>
        <v>0.019787470159104276</v>
      </c>
      <c r="G36" s="106">
        <v>8318</v>
      </c>
      <c r="H36" s="96">
        <f t="shared" si="0"/>
        <v>1471</v>
      </c>
    </row>
    <row r="37" spans="1:8" ht="14.25" customHeight="1">
      <c r="A37" s="101" t="e">
        <f t="shared" si="2"/>
        <v>#REF!</v>
      </c>
      <c r="B37" s="102" t="s">
        <v>62</v>
      </c>
      <c r="C37" s="103">
        <v>23218</v>
      </c>
      <c r="D37" s="104">
        <v>2032</v>
      </c>
      <c r="E37" s="101">
        <f t="shared" si="1"/>
        <v>25250</v>
      </c>
      <c r="F37" s="105">
        <f>IF(E37=0,"",E37/$E$42)</f>
        <v>0.051040312750779755</v>
      </c>
      <c r="G37" s="106">
        <v>26251</v>
      </c>
      <c r="H37" s="96">
        <f t="shared" si="0"/>
        <v>-1001</v>
      </c>
    </row>
    <row r="38" spans="1:8" ht="14.25" customHeight="1">
      <c r="A38" s="101" t="e">
        <f t="shared" si="2"/>
        <v>#REF!</v>
      </c>
      <c r="B38" s="107" t="s">
        <v>54</v>
      </c>
      <c r="C38" s="103">
        <v>27</v>
      </c>
      <c r="D38" s="104">
        <v>2602</v>
      </c>
      <c r="E38" s="101">
        <f t="shared" si="1"/>
        <v>2629</v>
      </c>
      <c r="F38" s="105">
        <f>IF(E38=0,"",E38/$E$42)</f>
        <v>0.0053142567216554444</v>
      </c>
      <c r="G38" s="106">
        <v>2655</v>
      </c>
      <c r="H38" s="96">
        <f t="shared" si="0"/>
        <v>-26</v>
      </c>
    </row>
    <row r="39" spans="1:8" ht="14.25" customHeight="1">
      <c r="A39" s="101" t="e">
        <f t="shared" si="2"/>
        <v>#REF!</v>
      </c>
      <c r="B39" s="102" t="s">
        <v>70</v>
      </c>
      <c r="C39" s="103">
        <v>28217</v>
      </c>
      <c r="D39" s="104">
        <v>927</v>
      </c>
      <c r="E39" s="101">
        <f t="shared" si="1"/>
        <v>29144</v>
      </c>
      <c r="F39" s="105">
        <f>IF(E39=0,"",E39/$E$42)</f>
        <v>0.05891163860628615</v>
      </c>
      <c r="G39" s="106">
        <v>28959</v>
      </c>
      <c r="H39" s="96">
        <f t="shared" si="0"/>
        <v>185</v>
      </c>
    </row>
    <row r="40" spans="1:8" ht="14.25" customHeight="1">
      <c r="A40" s="101" t="e">
        <f t="shared" si="2"/>
        <v>#REF!</v>
      </c>
      <c r="B40" s="107" t="s">
        <v>44</v>
      </c>
      <c r="C40" s="103">
        <v>21059</v>
      </c>
      <c r="D40" s="104">
        <v>2395</v>
      </c>
      <c r="E40" s="101">
        <f t="shared" si="1"/>
        <v>23454</v>
      </c>
      <c r="F40" s="105">
        <f>IF(E40=0,"",E40/$E$42)</f>
        <v>0.04740988100026885</v>
      </c>
      <c r="G40" s="106">
        <v>23813</v>
      </c>
      <c r="H40" s="96">
        <f t="shared" si="0"/>
        <v>-359</v>
      </c>
    </row>
    <row r="41" spans="1:8" ht="14.25" customHeight="1">
      <c r="A41" s="101" t="e">
        <f t="shared" si="2"/>
        <v>#REF!</v>
      </c>
      <c r="B41" s="107" t="s">
        <v>55</v>
      </c>
      <c r="C41" s="103">
        <v>0</v>
      </c>
      <c r="D41" s="104" t="s">
        <v>87</v>
      </c>
      <c r="E41" s="101">
        <f t="shared" si="1"/>
        <v>0</v>
      </c>
      <c r="F41" s="105">
        <f>IF(E41=0,"",E41/$E$42)</f>
      </c>
      <c r="G41" s="108">
        <v>0</v>
      </c>
      <c r="H41" s="96">
        <f t="shared" si="0"/>
        <v>0</v>
      </c>
    </row>
    <row r="42" spans="1:8" ht="12.75">
      <c r="A42" s="109"/>
      <c r="B42" s="110" t="s">
        <v>10</v>
      </c>
      <c r="C42" s="111">
        <v>425327</v>
      </c>
      <c r="D42" s="111">
        <v>69380</v>
      </c>
      <c r="E42" s="111">
        <v>494707</v>
      </c>
      <c r="F42" s="112">
        <f>IF($E$42=0,0,SUM(F8:F41))</f>
        <v>1</v>
      </c>
      <c r="G42" s="24">
        <v>491417</v>
      </c>
      <c r="H42" s="96">
        <f t="shared" si="0"/>
        <v>3290</v>
      </c>
    </row>
    <row r="43" ht="12.75">
      <c r="G43" s="113"/>
    </row>
    <row r="44" spans="2:7" ht="12.75">
      <c r="B44" s="34" t="s">
        <v>95</v>
      </c>
      <c r="C44" s="101">
        <v>422234</v>
      </c>
      <c r="D44" s="101">
        <v>69183</v>
      </c>
      <c r="E44" s="101">
        <v>491417</v>
      </c>
      <c r="G44" s="113"/>
    </row>
    <row r="45" spans="2:7" ht="12.75">
      <c r="B45" s="34" t="s">
        <v>96</v>
      </c>
      <c r="C45" s="33">
        <f>C42-C44</f>
        <v>3093</v>
      </c>
      <c r="D45" s="33">
        <f>D42-D44</f>
        <v>197</v>
      </c>
      <c r="E45" s="33">
        <f>E42-E44</f>
        <v>3290</v>
      </c>
      <c r="G45" s="113"/>
    </row>
    <row r="46" ht="12.75">
      <c r="G46" s="113"/>
    </row>
    <row r="47" ht="12.75">
      <c r="A47" s="34" t="s">
        <v>22</v>
      </c>
    </row>
    <row r="48" ht="12.75">
      <c r="A48" s="34" t="s">
        <v>29</v>
      </c>
    </row>
    <row r="49" ht="12.75">
      <c r="A49" s="34" t="s">
        <v>30</v>
      </c>
    </row>
    <row r="50" spans="1:2" ht="12.75">
      <c r="A50" s="114" t="s">
        <v>72</v>
      </c>
      <c r="B50" s="34" t="s">
        <v>79</v>
      </c>
    </row>
    <row r="51" ht="12.75">
      <c r="B51" s="34" t="s">
        <v>76</v>
      </c>
    </row>
  </sheetData>
  <sheetProtection/>
  <printOptions horizontalCentered="1"/>
  <pageMargins left="0.5" right="0.5" top="0.5" bottom="0.25" header="0" footer="0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Zeros="0" zoomScalePageLayoutView="0" workbookViewId="0" topLeftCell="A1">
      <selection activeCell="C39" sqref="C39"/>
    </sheetView>
  </sheetViews>
  <sheetFormatPr defaultColWidth="9.140625" defaultRowHeight="12.75"/>
  <cols>
    <col min="1" max="1" width="28.00390625" style="3" customWidth="1"/>
    <col min="2" max="3" width="19.140625" style="3" customWidth="1"/>
    <col min="4" max="4" width="24.28125" style="3" customWidth="1"/>
    <col min="5" max="5" width="7.140625" style="3" customWidth="1"/>
    <col min="6" max="6" width="23.28125" style="3" bestFit="1" customWidth="1"/>
    <col min="7" max="7" width="10.421875" style="3" customWidth="1"/>
    <col min="8" max="16384" width="9.140625" style="3" customWidth="1"/>
  </cols>
  <sheetData>
    <row r="1" spans="1:7" s="9" customFormat="1" ht="18" customHeight="1">
      <c r="A1" s="86" t="str">
        <f>'Smry Load Customers &amp; CleanOpt'!A1</f>
        <v>The Connecticut Light and Power Company</v>
      </c>
      <c r="B1" s="86"/>
      <c r="C1" s="86"/>
      <c r="D1" s="86"/>
      <c r="E1" s="12"/>
      <c r="F1" s="12"/>
      <c r="G1" s="13"/>
    </row>
    <row r="2" spans="1:7" s="9" customFormat="1" ht="18" customHeight="1">
      <c r="A2" s="86" t="s">
        <v>11</v>
      </c>
      <c r="B2" s="86"/>
      <c r="C2" s="86"/>
      <c r="D2" s="86"/>
      <c r="E2" s="12"/>
      <c r="F2" s="12"/>
      <c r="G2" s="13"/>
    </row>
    <row r="3" spans="1:7" s="9" customFormat="1" ht="18" customHeight="1">
      <c r="A3" s="86" t="s">
        <v>86</v>
      </c>
      <c r="B3" s="86"/>
      <c r="C3" s="86"/>
      <c r="D3" s="86"/>
      <c r="E3" s="12"/>
      <c r="F3" s="12"/>
      <c r="G3" s="13"/>
    </row>
    <row r="4" spans="1:7" s="9" customFormat="1" ht="18" customHeight="1">
      <c r="A4" s="86" t="str">
        <f>'Smry Load Customers &amp; CleanOpt'!A5</f>
        <v>Data as of July 30, 2011</v>
      </c>
      <c r="B4" s="86"/>
      <c r="C4" s="86"/>
      <c r="D4" s="86"/>
      <c r="E4" s="12"/>
      <c r="F4" s="12"/>
      <c r="G4" s="13"/>
    </row>
    <row r="5" spans="3:7" ht="6.75" customHeight="1">
      <c r="C5" s="14"/>
      <c r="D5" s="14"/>
      <c r="E5" s="14"/>
      <c r="F5" s="14"/>
      <c r="G5" s="14"/>
    </row>
    <row r="6" spans="1:8" s="10" customFormat="1" ht="15" customHeight="1">
      <c r="A6" s="4" t="s">
        <v>12</v>
      </c>
      <c r="B6" s="5" t="s">
        <v>1</v>
      </c>
      <c r="C6" s="4" t="s">
        <v>2</v>
      </c>
      <c r="D6" s="4" t="s">
        <v>38</v>
      </c>
      <c r="E6" s="15"/>
      <c r="F6" s="15"/>
      <c r="G6" s="16"/>
      <c r="H6" s="17"/>
    </row>
    <row r="7" spans="1:8" ht="15" customHeight="1">
      <c r="A7" s="6" t="s">
        <v>36</v>
      </c>
      <c r="B7" s="35" t="s">
        <v>23</v>
      </c>
      <c r="C7" s="61">
        <v>0</v>
      </c>
      <c r="D7" s="59">
        <f>IF(C7=0,0,C7)</f>
        <v>0</v>
      </c>
      <c r="E7" s="14"/>
      <c r="F7" s="14"/>
      <c r="G7" s="18"/>
      <c r="H7" s="14"/>
    </row>
    <row r="8" spans="1:8" ht="15" customHeight="1">
      <c r="A8" s="6" t="s">
        <v>14</v>
      </c>
      <c r="B8" s="35" t="s">
        <v>23</v>
      </c>
      <c r="C8" s="61">
        <v>0</v>
      </c>
      <c r="D8" s="59">
        <f>IF(C8=0,0,C8)</f>
        <v>0</v>
      </c>
      <c r="E8" s="14"/>
      <c r="F8" s="14"/>
      <c r="G8" s="18"/>
      <c r="H8" s="14"/>
    </row>
    <row r="9" spans="1:8" ht="15" customHeight="1">
      <c r="A9" s="6" t="s">
        <v>15</v>
      </c>
      <c r="B9" s="35" t="s">
        <v>23</v>
      </c>
      <c r="C9" s="61">
        <v>0</v>
      </c>
      <c r="D9" s="59">
        <f>IF(C9=0,0,C9)</f>
        <v>0</v>
      </c>
      <c r="E9" s="19"/>
      <c r="F9" s="19"/>
      <c r="G9" s="18"/>
      <c r="H9" s="14"/>
    </row>
    <row r="10" spans="1:8" ht="15" customHeight="1">
      <c r="A10" s="6" t="s">
        <v>16</v>
      </c>
      <c r="B10" s="35" t="s">
        <v>23</v>
      </c>
      <c r="C10" s="61">
        <v>0</v>
      </c>
      <c r="D10" s="59">
        <f>IF(C10=0,0,C10)</f>
        <v>0</v>
      </c>
      <c r="E10" s="85"/>
      <c r="F10" s="85"/>
      <c r="G10" s="18"/>
      <c r="H10" s="14"/>
    </row>
    <row r="11" spans="1:8" ht="15" customHeight="1">
      <c r="A11" s="6" t="s">
        <v>17</v>
      </c>
      <c r="B11" s="61">
        <v>1434</v>
      </c>
      <c r="C11" s="66">
        <v>14</v>
      </c>
      <c r="D11" s="59">
        <f>IF(B11+C11=0,0,B11+C11)</f>
        <v>1448</v>
      </c>
      <c r="E11" s="20"/>
      <c r="F11" s="20"/>
      <c r="G11" s="18"/>
      <c r="H11" s="14"/>
    </row>
    <row r="12" spans="1:8" ht="15" customHeight="1">
      <c r="A12" s="6" t="s">
        <v>18</v>
      </c>
      <c r="B12" s="61">
        <v>10963</v>
      </c>
      <c r="C12" s="66">
        <v>216</v>
      </c>
      <c r="D12" s="59">
        <f>IF(B12+C12=0,0,B12+C12)</f>
        <v>11179</v>
      </c>
      <c r="E12" s="21"/>
      <c r="F12" s="22"/>
      <c r="G12" s="18"/>
      <c r="H12" s="14"/>
    </row>
    <row r="13" spans="1:8" ht="15" customHeight="1">
      <c r="A13" s="7" t="s">
        <v>3</v>
      </c>
      <c r="B13" s="60">
        <f>IF(B11+B12=0,0,B11+B12)</f>
        <v>12397</v>
      </c>
      <c r="C13" s="60">
        <f>IF(SUM(C7:C12)=0,0,SUM(C7:C12))</f>
        <v>230</v>
      </c>
      <c r="D13" s="60">
        <f>IF(SUM(D7:D12)=0,0,SUM(D7:D12))</f>
        <v>12627</v>
      </c>
      <c r="E13" s="21"/>
      <c r="F13" s="22"/>
      <c r="G13" s="18"/>
      <c r="H13" s="14"/>
    </row>
    <row r="14" spans="1:8" ht="15" customHeight="1">
      <c r="A14" s="23"/>
      <c r="B14" s="24"/>
      <c r="C14" s="24"/>
      <c r="D14" s="24"/>
      <c r="E14" s="21"/>
      <c r="F14" s="22"/>
      <c r="G14" s="25"/>
      <c r="H14" s="14"/>
    </row>
    <row r="15" spans="1:8" ht="15" customHeight="1">
      <c r="A15" s="4" t="s">
        <v>19</v>
      </c>
      <c r="B15" s="4" t="s">
        <v>1</v>
      </c>
      <c r="C15" s="4" t="str">
        <f>C6</f>
        <v>Business</v>
      </c>
      <c r="D15" s="4" t="s">
        <v>38</v>
      </c>
      <c r="E15" s="26"/>
      <c r="F15" s="27"/>
      <c r="G15" s="25"/>
      <c r="H15" s="14"/>
    </row>
    <row r="16" spans="1:8" ht="15" customHeight="1">
      <c r="A16" s="6" t="s">
        <v>13</v>
      </c>
      <c r="B16" s="35" t="s">
        <v>23</v>
      </c>
      <c r="C16" s="61">
        <v>13</v>
      </c>
      <c r="D16" s="59">
        <f>IF(C16=0,0,C16)</f>
        <v>13</v>
      </c>
      <c r="E16" s="14"/>
      <c r="F16" s="14"/>
      <c r="G16" s="25"/>
      <c r="H16" s="14"/>
    </row>
    <row r="17" spans="1:8" ht="15" customHeight="1">
      <c r="A17" s="6" t="s">
        <v>14</v>
      </c>
      <c r="B17" s="35" t="s">
        <v>23</v>
      </c>
      <c r="C17" s="61">
        <v>1</v>
      </c>
      <c r="D17" s="59">
        <f>IF(C17=0,0,C17)</f>
        <v>1</v>
      </c>
      <c r="E17" s="14"/>
      <c r="F17" s="14"/>
      <c r="G17" s="28"/>
      <c r="H17" s="14"/>
    </row>
    <row r="18" spans="1:8" ht="15" customHeight="1">
      <c r="A18" s="6" t="s">
        <v>15</v>
      </c>
      <c r="B18" s="35" t="s">
        <v>23</v>
      </c>
      <c r="C18" s="61">
        <v>0</v>
      </c>
      <c r="D18" s="59">
        <f>IF(C18=0,0,C18)</f>
        <v>0</v>
      </c>
      <c r="E18" s="19"/>
      <c r="F18" s="19"/>
      <c r="G18" s="18"/>
      <c r="H18" s="14"/>
    </row>
    <row r="19" spans="1:8" ht="15" customHeight="1">
      <c r="A19" s="6" t="s">
        <v>16</v>
      </c>
      <c r="B19" s="35" t="s">
        <v>23</v>
      </c>
      <c r="C19" s="61">
        <v>0</v>
      </c>
      <c r="D19" s="59">
        <f>IF(C19=0,0,C19)</f>
        <v>0</v>
      </c>
      <c r="E19" s="85"/>
      <c r="F19" s="85"/>
      <c r="G19" s="18"/>
      <c r="H19" s="14"/>
    </row>
    <row r="20" spans="1:8" ht="15" customHeight="1">
      <c r="A20" s="6" t="s">
        <v>17</v>
      </c>
      <c r="B20" s="61">
        <v>1781</v>
      </c>
      <c r="C20" s="61">
        <v>23</v>
      </c>
      <c r="D20" s="59">
        <f>IF(B20+C20=0,0,B20+C20)</f>
        <v>1804</v>
      </c>
      <c r="E20" s="20"/>
      <c r="F20" s="20"/>
      <c r="G20" s="18"/>
      <c r="H20" s="14"/>
    </row>
    <row r="21" spans="1:8" ht="15" customHeight="1">
      <c r="A21" s="6" t="s">
        <v>18</v>
      </c>
      <c r="B21" s="61">
        <v>5397</v>
      </c>
      <c r="C21" s="61">
        <v>167</v>
      </c>
      <c r="D21" s="59">
        <f>IF(B21+C21=0,0,B21+C21)</f>
        <v>5564</v>
      </c>
      <c r="E21" s="21"/>
      <c r="F21" s="22"/>
      <c r="G21" s="18"/>
      <c r="H21" s="14"/>
    </row>
    <row r="22" spans="1:8" ht="15" customHeight="1">
      <c r="A22" s="7" t="str">
        <f>A13</f>
        <v>Total</v>
      </c>
      <c r="B22" s="60">
        <f>IF(B20+B21=0,0,B20+B21)</f>
        <v>7178</v>
      </c>
      <c r="C22" s="60">
        <f>IF(SUM(C16:C21)=0,0,SUM(C16:C21))</f>
        <v>204</v>
      </c>
      <c r="D22" s="60">
        <f>IF(SUM(D16:D21)=0,0,SUM(D16:D21))</f>
        <v>7382</v>
      </c>
      <c r="E22" s="21"/>
      <c r="F22" s="22"/>
      <c r="G22" s="18"/>
      <c r="H22" s="14"/>
    </row>
    <row r="23" spans="1:8" ht="15" customHeight="1">
      <c r="A23" s="23"/>
      <c r="B23" s="23"/>
      <c r="C23" s="23"/>
      <c r="D23" s="23"/>
      <c r="E23" s="21"/>
      <c r="F23" s="22"/>
      <c r="G23" s="25"/>
      <c r="H23" s="14"/>
    </row>
    <row r="24" spans="1:8" ht="15" customHeight="1">
      <c r="A24" s="4" t="s">
        <v>20</v>
      </c>
      <c r="B24" s="4" t="s">
        <v>1</v>
      </c>
      <c r="C24" s="4" t="str">
        <f>C6</f>
        <v>Business</v>
      </c>
      <c r="D24" s="4" t="s">
        <v>38</v>
      </c>
      <c r="E24" s="26"/>
      <c r="F24" s="27"/>
      <c r="G24" s="25"/>
      <c r="H24" s="14"/>
    </row>
    <row r="25" spans="1:8" ht="15" customHeight="1">
      <c r="A25" s="6" t="s">
        <v>13</v>
      </c>
      <c r="B25" s="35" t="s">
        <v>23</v>
      </c>
      <c r="C25" s="65">
        <f>IF(C7+C16=0,0,C7+C16)</f>
        <v>13</v>
      </c>
      <c r="D25" s="59">
        <f>IF(D7+D16=0,0,D7+D16)</f>
        <v>13</v>
      </c>
      <c r="E25" s="25"/>
      <c r="F25" s="28"/>
      <c r="G25" s="28"/>
      <c r="H25" s="14"/>
    </row>
    <row r="26" spans="1:8" ht="15" customHeight="1">
      <c r="A26" s="6" t="s">
        <v>14</v>
      </c>
      <c r="B26" s="35" t="s">
        <v>23</v>
      </c>
      <c r="C26" s="65">
        <f aca="true" t="shared" si="0" ref="C26:D28">IF(C8+C17=0,0,C8+C17)</f>
        <v>1</v>
      </c>
      <c r="D26" s="59">
        <f t="shared" si="0"/>
        <v>1</v>
      </c>
      <c r="E26" s="25"/>
      <c r="F26" s="29"/>
      <c r="G26" s="29"/>
      <c r="H26" s="14"/>
    </row>
    <row r="27" spans="1:8" ht="15" customHeight="1">
      <c r="A27" s="6" t="s">
        <v>15</v>
      </c>
      <c r="B27" s="35" t="s">
        <v>23</v>
      </c>
      <c r="C27" s="65">
        <f t="shared" si="0"/>
        <v>0</v>
      </c>
      <c r="D27" s="59">
        <f t="shared" si="0"/>
        <v>0</v>
      </c>
      <c r="E27" s="30"/>
      <c r="G27" s="18"/>
      <c r="H27" s="14"/>
    </row>
    <row r="28" spans="1:8" ht="15" customHeight="1">
      <c r="A28" s="6" t="s">
        <v>16</v>
      </c>
      <c r="B28" s="35" t="s">
        <v>23</v>
      </c>
      <c r="C28" s="65">
        <f t="shared" si="0"/>
        <v>0</v>
      </c>
      <c r="D28" s="59">
        <f t="shared" si="0"/>
        <v>0</v>
      </c>
      <c r="E28" s="18"/>
      <c r="F28" s="18"/>
      <c r="G28" s="18"/>
      <c r="H28" s="14"/>
    </row>
    <row r="29" spans="1:8" ht="15" customHeight="1">
      <c r="A29" s="6" t="s">
        <v>17</v>
      </c>
      <c r="B29" s="65">
        <f aca="true" t="shared" si="1" ref="B29:D30">IF(B11+B20=0,0,B11+B20)</f>
        <v>3215</v>
      </c>
      <c r="C29" s="65">
        <f t="shared" si="1"/>
        <v>37</v>
      </c>
      <c r="D29" s="59">
        <f t="shared" si="1"/>
        <v>3252</v>
      </c>
      <c r="E29" s="18"/>
      <c r="F29" s="25"/>
      <c r="G29" s="25"/>
      <c r="H29" s="14"/>
    </row>
    <row r="30" spans="1:8" ht="15" customHeight="1">
      <c r="A30" s="6" t="s">
        <v>18</v>
      </c>
      <c r="B30" s="65">
        <f t="shared" si="1"/>
        <v>16360</v>
      </c>
      <c r="C30" s="65">
        <f t="shared" si="1"/>
        <v>383</v>
      </c>
      <c r="D30" s="59">
        <f t="shared" si="1"/>
        <v>16743</v>
      </c>
      <c r="E30" s="14"/>
      <c r="F30" s="25"/>
      <c r="G30" s="25"/>
      <c r="H30" s="14"/>
    </row>
    <row r="31" spans="1:8" ht="15" customHeight="1">
      <c r="A31" s="7" t="str">
        <f>A13</f>
        <v>Total</v>
      </c>
      <c r="B31" s="60">
        <f>IF(B29+B30=0,0,B29+B30)</f>
        <v>19575</v>
      </c>
      <c r="C31" s="60">
        <f>IF(SUM(C25:C30)=0,0,SUM(C25:C30))</f>
        <v>434</v>
      </c>
      <c r="D31" s="60">
        <f>SUM(D25:D30)</f>
        <v>20009</v>
      </c>
      <c r="E31" s="68"/>
      <c r="F31" s="25"/>
      <c r="G31" s="25"/>
      <c r="H31" s="14"/>
    </row>
    <row r="32" spans="2:8" ht="12.75">
      <c r="B32" s="23"/>
      <c r="C32" s="23"/>
      <c r="E32" s="14"/>
      <c r="F32" s="28"/>
      <c r="G32" s="28"/>
      <c r="H32" s="14"/>
    </row>
    <row r="33" spans="1:8" ht="14.25">
      <c r="A33" s="8" t="str">
        <f>"In summary, "&amp;TEXT($D$31,"000")&amp;" of CL&amp;P's customers are participating in the CTCleanEnergyOptions Program"</f>
        <v>In summary, 20009 of CL&amp;P's customers are participating in the CTCleanEnergyOptions Program</v>
      </c>
      <c r="C33" s="23"/>
      <c r="D33" s="23"/>
      <c r="E33" s="14"/>
      <c r="F33" s="28"/>
      <c r="G33" s="28"/>
      <c r="H33" s="14"/>
    </row>
    <row r="34" spans="3:7" ht="12.75">
      <c r="C34" s="14"/>
      <c r="D34" s="14"/>
      <c r="E34" s="14"/>
      <c r="F34" s="14"/>
      <c r="G34" s="14"/>
    </row>
    <row r="35" spans="1:2" ht="12.75">
      <c r="A35" s="1" t="s">
        <v>28</v>
      </c>
      <c r="B35" s="31"/>
    </row>
    <row r="36" ht="12.75">
      <c r="A36" s="2" t="s">
        <v>21</v>
      </c>
    </row>
  </sheetData>
  <sheetProtection/>
  <mergeCells count="6">
    <mergeCell ref="E19:F19"/>
    <mergeCell ref="A1:D1"/>
    <mergeCell ref="A2:D2"/>
    <mergeCell ref="A4:D4"/>
    <mergeCell ref="A3:D3"/>
    <mergeCell ref="E10:F10"/>
  </mergeCells>
  <printOptions horizontalCentered="1"/>
  <pageMargins left="1" right="1" top="1.5" bottom="0.75" header="0" footer="0"/>
  <pageSetup fitToHeight="1" fitToWidth="1" horizontalDpi="600" verticalDpi="600" orientation="portrait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 - DPUC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R. Marcelynas</dc:creator>
  <cp:keywords/>
  <dc:description/>
  <cp:lastModifiedBy>Paul</cp:lastModifiedBy>
  <cp:lastPrinted>2011-08-16T17:03:18Z</cp:lastPrinted>
  <dcterms:created xsi:type="dcterms:W3CDTF">2009-03-17T13:14:28Z</dcterms:created>
  <dcterms:modified xsi:type="dcterms:W3CDTF">2011-08-17T14:19:45Z</dcterms:modified>
  <cp:category/>
  <cp:version/>
  <cp:contentType/>
  <cp:contentStatus/>
</cp:coreProperties>
</file>