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060" activeTab="1"/>
  </bookViews>
  <sheets>
    <sheet name="Smry Load Customers &amp; CleanOpt" sheetId="1" r:id="rId1"/>
    <sheet name="Suppliers" sheetId="2" r:id="rId2"/>
    <sheet name="CTCleanEnergyOptions" sheetId="3" r:id="rId3"/>
  </sheets>
  <definedNames>
    <definedName name="_xlnm.Print_Area" localSheetId="2">'CTCleanEnergyOptions'!$A$1:$D$36</definedName>
    <definedName name="_xlnm.Print_Area" localSheetId="0">'Smry Load Customers &amp; CleanOpt'!$A$1:$I$43</definedName>
    <definedName name="_xlnm.Print_Area" localSheetId="1">'Suppliers'!$A$1:$F$42</definedName>
  </definedNames>
  <calcPr fullCalcOnLoad="1"/>
</workbook>
</file>

<file path=xl/sharedStrings.xml><?xml version="1.0" encoding="utf-8"?>
<sst xmlns="http://schemas.openxmlformats.org/spreadsheetml/2006/main" count="137" uniqueCount="90">
  <si>
    <t>The United Illuminating Company</t>
  </si>
  <si>
    <t>Electric Suppliers - MWh Load &amp; Customer Count Data</t>
  </si>
  <si>
    <t>Compliance Filing for Docket No. 06-10-22</t>
  </si>
  <si>
    <t>Customer Counts by Class</t>
  </si>
  <si>
    <t>Residential</t>
  </si>
  <si>
    <t>Business</t>
  </si>
  <si>
    <t>Total</t>
  </si>
  <si>
    <t>Business - SS</t>
  </si>
  <si>
    <t>Business - LRS</t>
  </si>
  <si>
    <t>Clearview Electric, Inc.</t>
  </si>
  <si>
    <t>MWh</t>
  </si>
  <si>
    <t>Consolidated Edison Solutions</t>
  </si>
  <si>
    <t>Suppliers</t>
  </si>
  <si>
    <t>Constellation New Energy, Inc.</t>
  </si>
  <si>
    <t>UI</t>
  </si>
  <si>
    <t xml:space="preserve">     Total</t>
  </si>
  <si>
    <t>Direct Energy Service, LLC</t>
  </si>
  <si>
    <t>Dominion Retail, Inc.</t>
  </si>
  <si>
    <t>Gexa Energy Connecticut, LLC</t>
  </si>
  <si>
    <t>Glacial Energy of New England, Inc.</t>
  </si>
  <si>
    <t>Hess Corporation</t>
  </si>
  <si>
    <t>Integrys Energy Services, Inc.</t>
  </si>
  <si>
    <t>Liberty Power Delaware, LLC</t>
  </si>
  <si>
    <t>Liberty Power Holdings, LLC</t>
  </si>
  <si>
    <t>Customers</t>
  </si>
  <si>
    <t>MX Energy</t>
  </si>
  <si>
    <t>Sempra Energy Solutions</t>
  </si>
  <si>
    <t>Suez Energy Resources NA</t>
  </si>
  <si>
    <t>TransCanada</t>
  </si>
  <si>
    <t>Total All Suppliers</t>
  </si>
  <si>
    <t>CTCleanEnergyOptions - Number of Participating Customers*</t>
  </si>
  <si>
    <t>Community Energy</t>
  </si>
  <si>
    <t>10 % Option</t>
  </si>
  <si>
    <t>20% Option</t>
  </si>
  <si>
    <t>30% Option</t>
  </si>
  <si>
    <t>40% Option</t>
  </si>
  <si>
    <t>50% Option</t>
  </si>
  <si>
    <t>100 % Option</t>
  </si>
  <si>
    <t xml:space="preserve">Sterling Planet </t>
  </si>
  <si>
    <t>Total Program</t>
  </si>
  <si>
    <t>The 10% - 40% options are available to large business customers only.</t>
  </si>
  <si>
    <t>SS = Standard Service;  LRS = Last Resort Service</t>
  </si>
  <si>
    <t>N/A</t>
  </si>
  <si>
    <t>% of Total</t>
  </si>
  <si>
    <t>% of Class</t>
  </si>
  <si>
    <t>CTCleanOptions</t>
  </si>
  <si>
    <t>* The customer counts are as of month end and do not reflect pending enrollments.</t>
  </si>
  <si>
    <t>*The MWh load is cumulative for the calendar month (1 MWh = 1,000 kWh)</t>
  </si>
  <si>
    <t>*The customer counts are as of month end and do not reflect pending enrollments.</t>
  </si>
  <si>
    <t>Customers with monthly demands of 500kW or more are required to take service under LRS GSC rates.</t>
  </si>
  <si>
    <t xml:space="preserve">Business </t>
  </si>
  <si>
    <t>Business - &lt;50% Option</t>
  </si>
  <si>
    <t>Electric Supplier MWh Load and Customer Count</t>
  </si>
  <si>
    <r>
      <t>1</t>
    </r>
    <r>
      <rPr>
        <sz val="9"/>
        <rFont val="Arial"/>
        <family val="2"/>
      </rPr>
      <t xml:space="preserve"> Load is cumulative for the calendar month (1 MWh = 1,000 kWh)</t>
    </r>
  </si>
  <si>
    <r>
      <t xml:space="preserve">Customer Count - Suppliers and UI </t>
    </r>
    <r>
      <rPr>
        <b/>
        <vertAlign val="superscript"/>
        <sz val="8"/>
        <rFont val="Arial"/>
        <family val="2"/>
      </rPr>
      <t>2</t>
    </r>
  </si>
  <si>
    <r>
      <t>Customer Load - Suppliers and UI (</t>
    </r>
    <r>
      <rPr>
        <b/>
        <sz val="8"/>
        <rFont val="Arial"/>
        <family val="2"/>
      </rPr>
      <t>MWh</t>
    </r>
    <r>
      <rPr>
        <b/>
        <sz val="11"/>
        <rFont val="Arial"/>
        <family val="2"/>
      </rPr>
      <t xml:space="preserve">) </t>
    </r>
    <r>
      <rPr>
        <b/>
        <vertAlign val="superscript"/>
        <sz val="8"/>
        <rFont val="Arial"/>
        <family val="2"/>
      </rPr>
      <t>1</t>
    </r>
  </si>
  <si>
    <r>
      <t xml:space="preserve">Participation in CTCleanOptions Program </t>
    </r>
    <r>
      <rPr>
        <b/>
        <vertAlign val="superscript"/>
        <sz val="8"/>
        <rFont val="Arial"/>
        <family val="2"/>
      </rPr>
      <t>3</t>
    </r>
  </si>
  <si>
    <r>
      <t>3</t>
    </r>
    <r>
      <rPr>
        <sz val="9"/>
        <rFont val="Arial"/>
        <family val="2"/>
      </rPr>
      <t xml:space="preserve"> The CTCleanOptions Program is </t>
    </r>
    <r>
      <rPr>
        <u val="single"/>
        <sz val="9"/>
        <rFont val="Arial"/>
        <family val="2"/>
      </rPr>
      <t>not</t>
    </r>
    <r>
      <rPr>
        <sz val="9"/>
        <rFont val="Arial"/>
        <family val="2"/>
      </rPr>
      <t xml:space="preserve"> an electric supply options.  Instead, participating customers support clean energy through a surcharge on their bill.</t>
    </r>
  </si>
  <si>
    <t>Customer Count - CTCleanOptions Program</t>
  </si>
  <si>
    <t>Residential - SS</t>
  </si>
  <si>
    <r>
      <t>2</t>
    </r>
    <r>
      <rPr>
        <sz val="9"/>
        <rFont val="Arial"/>
        <family val="2"/>
      </rPr>
      <t xml:space="preserve"> Customer counts are as of the date shown and do not reflect pending enrollments.</t>
    </r>
  </si>
  <si>
    <t>10% Option</t>
  </si>
  <si>
    <t>Total UI Territory</t>
  </si>
  <si>
    <t>Viridian Energy</t>
  </si>
  <si>
    <t>Verde Energy</t>
  </si>
  <si>
    <t>ResCom Energy</t>
  </si>
  <si>
    <t>Discount Power</t>
  </si>
  <si>
    <t>North American Power</t>
  </si>
  <si>
    <t>Starion Energy</t>
  </si>
  <si>
    <t>Cianbro</t>
  </si>
  <si>
    <t>Choice Energy</t>
  </si>
  <si>
    <t>South Jersey Energy Company</t>
  </si>
  <si>
    <t>Reliable Power</t>
  </si>
  <si>
    <t>Summary Data</t>
  </si>
  <si>
    <t>Spark Energy</t>
  </si>
  <si>
    <t>Community Power</t>
  </si>
  <si>
    <t>Palmco Power</t>
  </si>
  <si>
    <t>Data as of March 31, 2011</t>
  </si>
  <si>
    <t>Dated 04/11/2011</t>
  </si>
  <si>
    <t>Supplier Accounts as of
3/31/11</t>
  </si>
  <si>
    <t>Feb '11
Total</t>
  </si>
  <si>
    <t>% of
Migrated
Customers</t>
  </si>
  <si>
    <t>March '11
Residential</t>
  </si>
  <si>
    <t>March '11
Business</t>
  </si>
  <si>
    <t>March'11
Total</t>
  </si>
  <si>
    <t>Change vs.
Feb '11
Total</t>
  </si>
  <si>
    <t>Direct Energy Business, LLC</t>
  </si>
  <si>
    <t>Energy Plus Holdings LLC</t>
  </si>
  <si>
    <t>Public Power LLC</t>
  </si>
  <si>
    <t>Comparison by EnergyChoiceMatters.com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</si>
</sst>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;[Red]0.000"/>
    <numFmt numFmtId="165" formatCode="#,##0.000;[Red]#,##0.000"/>
    <numFmt numFmtId="166" formatCode="#,##0.000"/>
    <numFmt numFmtId="167" formatCode="0.000"/>
    <numFmt numFmtId="168" formatCode="0.0%"/>
    <numFmt numFmtId="169" formatCode="#,##0.0"/>
    <numFmt numFmtId="170" formatCode="[$-409]dddd\,\ mmmm\ dd\,\ yyyy"/>
    <numFmt numFmtId="171" formatCode="[$-409]mmmm\ d\,\ yyyy;@"/>
    <numFmt numFmtId="172" formatCode="mm/dd/yy;@"/>
    <numFmt numFmtId="173" formatCode="_(* #,##0_);_(* \(#,##0\);_(* &quot;-&quot;??_);_(@_)"/>
  </numFmts>
  <fonts count="32">
    <font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u val="single"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0"/>
    </font>
    <font>
      <b/>
      <u val="single"/>
      <sz val="11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vertAlign val="superscript"/>
      <sz val="9"/>
      <name val="Arial"/>
      <family val="2"/>
    </font>
    <font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/>
    </xf>
    <xf numFmtId="0" fontId="6" fillId="24" borderId="0" xfId="0" applyFont="1" applyFill="1" applyBorder="1" applyAlignment="1" applyProtection="1">
      <alignment/>
      <protection/>
    </xf>
    <xf numFmtId="0" fontId="0" fillId="24" borderId="0" xfId="0" applyFill="1" applyAlignment="1" applyProtection="1">
      <alignment/>
      <protection/>
    </xf>
    <xf numFmtId="0" fontId="7" fillId="24" borderId="10" xfId="0" applyFont="1" applyFill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Continuous" vertical="center"/>
      <protection/>
    </xf>
    <xf numFmtId="0" fontId="0" fillId="24" borderId="10" xfId="0" applyFont="1" applyFill="1" applyBorder="1" applyAlignment="1" applyProtection="1">
      <alignment/>
      <protection/>
    </xf>
    <xf numFmtId="0" fontId="7" fillId="24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Border="1" applyAlignment="1" applyProtection="1">
      <alignment horizontal="centerContinuous" vertical="center"/>
      <protection/>
    </xf>
    <xf numFmtId="0" fontId="0" fillId="24" borderId="0" xfId="0" applyFill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0" fontId="0" fillId="24" borderId="0" xfId="0" applyFill="1" applyAlignment="1" applyProtection="1">
      <alignment wrapText="1"/>
      <protection/>
    </xf>
    <xf numFmtId="168" fontId="7" fillId="0" borderId="0" xfId="0" applyNumberFormat="1" applyFont="1" applyFill="1" applyBorder="1" applyAlignment="1" applyProtection="1">
      <alignment horizontal="center"/>
      <protection/>
    </xf>
    <xf numFmtId="0" fontId="8" fillId="24" borderId="0" xfId="0" applyFont="1" applyFill="1" applyBorder="1" applyAlignment="1" applyProtection="1">
      <alignment horizontal="centerContinuous" vertical="center"/>
      <protection/>
    </xf>
    <xf numFmtId="0" fontId="0" fillId="24" borderId="0" xfId="0" applyFill="1" applyBorder="1" applyAlignment="1" applyProtection="1">
      <alignment vertical="center"/>
      <protection/>
    </xf>
    <xf numFmtId="0" fontId="0" fillId="24" borderId="0" xfId="0" applyFill="1" applyBorder="1" applyAlignment="1" applyProtection="1">
      <alignment/>
      <protection/>
    </xf>
    <xf numFmtId="0" fontId="9" fillId="24" borderId="0" xfId="0" applyFont="1" applyFill="1" applyBorder="1" applyAlignment="1" applyProtection="1">
      <alignment horizontal="centerContinuous" vertical="center" wrapText="1"/>
      <protection/>
    </xf>
    <xf numFmtId="0" fontId="4" fillId="24" borderId="0" xfId="0" applyFont="1" applyFill="1" applyBorder="1" applyAlignment="1" applyProtection="1">
      <alignment horizontal="center" wrapText="1"/>
      <protection/>
    </xf>
    <xf numFmtId="0" fontId="0" fillId="24" borderId="0" xfId="0" applyFill="1" applyBorder="1" applyAlignment="1" applyProtection="1">
      <alignment wrapText="1"/>
      <protection/>
    </xf>
    <xf numFmtId="9" fontId="2" fillId="24" borderId="0" xfId="0" applyNumberFormat="1" applyFont="1" applyFill="1" applyBorder="1" applyAlignment="1" applyProtection="1">
      <alignment horizontal="center"/>
      <protection/>
    </xf>
    <xf numFmtId="0" fontId="3" fillId="24" borderId="0" xfId="0" applyFont="1" applyFill="1" applyBorder="1" applyAlignment="1" applyProtection="1">
      <alignment horizontal="centerContinuous"/>
      <protection/>
    </xf>
    <xf numFmtId="0" fontId="10" fillId="24" borderId="0" xfId="0" applyFont="1" applyFill="1" applyBorder="1" applyAlignment="1" applyProtection="1">
      <alignment horizontal="center" vertical="center" wrapText="1"/>
      <protection/>
    </xf>
    <xf numFmtId="3" fontId="3" fillId="24" borderId="0" xfId="0" applyNumberFormat="1" applyFont="1" applyFill="1" applyBorder="1" applyAlignment="1" applyProtection="1">
      <alignment horizontal="right"/>
      <protection/>
    </xf>
    <xf numFmtId="168" fontId="3" fillId="24" borderId="0" xfId="0" applyNumberFormat="1" applyFont="1" applyFill="1" applyBorder="1" applyAlignment="1" applyProtection="1">
      <alignment horizontal="right"/>
      <protection/>
    </xf>
    <xf numFmtId="0" fontId="0" fillId="24" borderId="0" xfId="0" applyFont="1" applyFill="1" applyBorder="1" applyAlignment="1" applyProtection="1">
      <alignment/>
      <protection/>
    </xf>
    <xf numFmtId="3" fontId="0" fillId="24" borderId="0" xfId="0" applyNumberFormat="1" applyFont="1" applyFill="1" applyBorder="1" applyAlignment="1" applyProtection="1">
      <alignment horizontal="center"/>
      <protection/>
    </xf>
    <xf numFmtId="168" fontId="2" fillId="24" borderId="0" xfId="0" applyNumberFormat="1" applyFont="1" applyFill="1" applyBorder="1" applyAlignment="1" applyProtection="1">
      <alignment horizontal="center"/>
      <protection/>
    </xf>
    <xf numFmtId="3" fontId="2" fillId="24" borderId="0" xfId="0" applyNumberFormat="1" applyFont="1" applyFill="1" applyBorder="1" applyAlignment="1" applyProtection="1">
      <alignment horizontal="right"/>
      <protection/>
    </xf>
    <xf numFmtId="168" fontId="2" fillId="24" borderId="0" xfId="0" applyNumberFormat="1" applyFont="1" applyFill="1" applyBorder="1" applyAlignment="1" applyProtection="1">
      <alignment horizontal="right"/>
      <protection/>
    </xf>
    <xf numFmtId="168" fontId="7" fillId="24" borderId="0" xfId="0" applyNumberFormat="1" applyFont="1" applyFill="1" applyBorder="1" applyAlignment="1" applyProtection="1">
      <alignment horizontal="center"/>
      <protection/>
    </xf>
    <xf numFmtId="168" fontId="4" fillId="24" borderId="0" xfId="0" applyNumberFormat="1" applyFont="1" applyFill="1" applyBorder="1" applyAlignment="1" applyProtection="1">
      <alignment horizontal="center"/>
      <protection/>
    </xf>
    <xf numFmtId="0" fontId="4" fillId="24" borderId="0" xfId="0" applyFont="1" applyFill="1" applyBorder="1" applyAlignment="1" applyProtection="1">
      <alignment horizontal="center"/>
      <protection/>
    </xf>
    <xf numFmtId="172" fontId="7" fillId="24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3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7" fillId="24" borderId="0" xfId="0" applyFont="1" applyFill="1" applyAlignment="1" applyProtection="1">
      <alignment horizontal="centerContinuous" vertical="center"/>
      <protection locked="0"/>
    </xf>
    <xf numFmtId="0" fontId="1" fillId="24" borderId="0" xfId="0" applyFont="1" applyFill="1" applyAlignment="1" applyProtection="1">
      <alignment horizontal="centerContinuous" vertical="center"/>
      <protection/>
    </xf>
    <xf numFmtId="0" fontId="1" fillId="24" borderId="0" xfId="0" applyFont="1" applyFill="1" applyBorder="1" applyAlignment="1" applyProtection="1">
      <alignment horizontal="centerContinuous" vertical="center"/>
      <protection/>
    </xf>
    <xf numFmtId="0" fontId="0" fillId="24" borderId="0" xfId="0" applyFill="1" applyBorder="1" applyAlignment="1" applyProtection="1">
      <alignment horizontal="centerContinuous" vertical="center"/>
      <protection/>
    </xf>
    <xf numFmtId="0" fontId="0" fillId="24" borderId="0" xfId="0" applyFill="1" applyAlignment="1" applyProtection="1">
      <alignment horizontal="centerContinuous" vertical="center"/>
      <protection/>
    </xf>
    <xf numFmtId="0" fontId="0" fillId="24" borderId="0" xfId="0" applyFill="1" applyAlignment="1" applyProtection="1">
      <alignment vertical="center"/>
      <protection/>
    </xf>
    <xf numFmtId="0" fontId="7" fillId="24" borderId="0" xfId="0" applyFont="1" applyFill="1" applyAlignment="1" applyProtection="1">
      <alignment horizontal="centerContinuous" vertical="center"/>
      <protection/>
    </xf>
    <xf numFmtId="0" fontId="0" fillId="24" borderId="0" xfId="0" applyFill="1" applyBorder="1" applyAlignment="1" applyProtection="1">
      <alignment/>
      <protection/>
    </xf>
    <xf numFmtId="0" fontId="0" fillId="24" borderId="0" xfId="0" applyFill="1" applyAlignment="1" applyProtection="1">
      <alignment/>
      <protection/>
    </xf>
    <xf numFmtId="0" fontId="2" fillId="24" borderId="0" xfId="0" applyFont="1" applyFill="1" applyBorder="1" applyAlignment="1" applyProtection="1">
      <alignment horizontal="centerContinuous" vertical="center" wrapText="1"/>
      <protection/>
    </xf>
    <xf numFmtId="0" fontId="3" fillId="24" borderId="0" xfId="0" applyFont="1" applyFill="1" applyBorder="1" applyAlignment="1" applyProtection="1">
      <alignment horizontal="centerContinuous" vertical="center"/>
      <protection/>
    </xf>
    <xf numFmtId="0" fontId="4" fillId="24" borderId="0" xfId="0" applyFont="1" applyFill="1" applyBorder="1" applyAlignment="1" applyProtection="1">
      <alignment horizontal="centerContinuous" vertical="center" wrapText="1"/>
      <protection/>
    </xf>
    <xf numFmtId="0" fontId="2" fillId="24" borderId="11" xfId="0" applyFont="1" applyFill="1" applyBorder="1" applyAlignment="1" applyProtection="1">
      <alignment horizontal="centerContinuous" vertical="center"/>
      <protection/>
    </xf>
    <xf numFmtId="0" fontId="2" fillId="24" borderId="12" xfId="0" applyFont="1" applyFill="1" applyBorder="1" applyAlignment="1" applyProtection="1">
      <alignment horizontal="centerContinuous" vertical="center"/>
      <protection/>
    </xf>
    <xf numFmtId="0" fontId="0" fillId="24" borderId="12" xfId="0" applyFill="1" applyBorder="1" applyAlignment="1" applyProtection="1">
      <alignment horizontal="centerContinuous" vertical="center"/>
      <protection/>
    </xf>
    <xf numFmtId="9" fontId="2" fillId="24" borderId="12" xfId="0" applyNumberFormat="1" applyFont="1" applyFill="1" applyBorder="1" applyAlignment="1" applyProtection="1">
      <alignment horizontal="centerContinuous" vertical="center"/>
      <protection/>
    </xf>
    <xf numFmtId="0" fontId="0" fillId="24" borderId="0" xfId="0" applyFill="1" applyAlignment="1" applyProtection="1">
      <alignment wrapText="1"/>
      <protection/>
    </xf>
    <xf numFmtId="0" fontId="2" fillId="24" borderId="0" xfId="0" applyFont="1" applyFill="1" applyBorder="1" applyAlignment="1" applyProtection="1">
      <alignment horizontal="center" vertical="center" wrapText="1"/>
      <protection/>
    </xf>
    <xf numFmtId="0" fontId="2" fillId="24" borderId="13" xfId="0" applyFont="1" applyFill="1" applyBorder="1" applyAlignment="1" applyProtection="1">
      <alignment horizontal="center" vertical="center" wrapText="1"/>
      <protection/>
    </xf>
    <xf numFmtId="0" fontId="2" fillId="24" borderId="14" xfId="0" applyFont="1" applyFill="1" applyBorder="1" applyAlignment="1" applyProtection="1">
      <alignment horizontal="center" vertical="center" wrapText="1"/>
      <protection/>
    </xf>
    <xf numFmtId="0" fontId="3" fillId="24" borderId="0" xfId="0" applyFont="1" applyFill="1" applyBorder="1" applyAlignment="1" applyProtection="1">
      <alignment/>
      <protection/>
    </xf>
    <xf numFmtId="168" fontId="3" fillId="24" borderId="14" xfId="57" applyNumberFormat="1" applyFont="1" applyFill="1" applyBorder="1" applyAlignment="1" applyProtection="1">
      <alignment horizontal="center"/>
      <protection/>
    </xf>
    <xf numFmtId="3" fontId="3" fillId="24" borderId="13" xfId="0" applyNumberFormat="1" applyFont="1" applyFill="1" applyBorder="1" applyAlignment="1" applyProtection="1">
      <alignment horizontal="center"/>
      <protection/>
    </xf>
    <xf numFmtId="3" fontId="3" fillId="24" borderId="15" xfId="0" applyNumberFormat="1" applyFont="1" applyFill="1" applyBorder="1" applyAlignment="1" applyProtection="1">
      <alignment horizontal="center"/>
      <protection/>
    </xf>
    <xf numFmtId="168" fontId="3" fillId="24" borderId="16" xfId="57" applyNumberFormat="1" applyFont="1" applyFill="1" applyBorder="1" applyAlignment="1" applyProtection="1">
      <alignment horizontal="center"/>
      <protection/>
    </xf>
    <xf numFmtId="0" fontId="3" fillId="24" borderId="16" xfId="0" applyFont="1" applyFill="1" applyBorder="1" applyAlignment="1" applyProtection="1">
      <alignment/>
      <protection/>
    </xf>
    <xf numFmtId="0" fontId="3" fillId="24" borderId="0" xfId="0" applyFont="1" applyFill="1" applyAlignment="1" applyProtection="1">
      <alignment/>
      <protection/>
    </xf>
    <xf numFmtId="3" fontId="2" fillId="24" borderId="0" xfId="0" applyNumberFormat="1" applyFont="1" applyFill="1" applyBorder="1" applyAlignment="1" applyProtection="1">
      <alignment horizontal="center"/>
      <protection/>
    </xf>
    <xf numFmtId="168" fontId="3" fillId="24" borderId="0" xfId="57" applyNumberFormat="1" applyFont="1" applyFill="1" applyBorder="1" applyAlignment="1" applyProtection="1">
      <alignment horizontal="center"/>
      <protection/>
    </xf>
    <xf numFmtId="3" fontId="3" fillId="24" borderId="0" xfId="0" applyNumberFormat="1" applyFont="1" applyFill="1" applyBorder="1" applyAlignment="1" applyProtection="1">
      <alignment horizontal="center"/>
      <protection/>
    </xf>
    <xf numFmtId="9" fontId="2" fillId="24" borderId="0" xfId="0" applyNumberFormat="1" applyFont="1" applyFill="1" applyBorder="1" applyAlignment="1" applyProtection="1">
      <alignment horizontal="center"/>
      <protection/>
    </xf>
    <xf numFmtId="168" fontId="2" fillId="24" borderId="0" xfId="0" applyNumberFormat="1" applyFont="1" applyFill="1" applyBorder="1" applyAlignment="1" applyProtection="1">
      <alignment horizontal="centerContinuous" vertical="center"/>
      <protection/>
    </xf>
    <xf numFmtId="0" fontId="2" fillId="24" borderId="12" xfId="0" applyFont="1" applyFill="1" applyBorder="1" applyAlignment="1" applyProtection="1">
      <alignment horizontal="centerContinuous"/>
      <protection/>
    </xf>
    <xf numFmtId="0" fontId="0" fillId="24" borderId="12" xfId="0" applyFill="1" applyBorder="1" applyAlignment="1" applyProtection="1">
      <alignment horizontal="centerContinuous"/>
      <protection/>
    </xf>
    <xf numFmtId="9" fontId="3" fillId="24" borderId="14" xfId="57" applyNumberFormat="1" applyFont="1" applyFill="1" applyBorder="1" applyAlignment="1" applyProtection="1">
      <alignment horizontal="center"/>
      <protection/>
    </xf>
    <xf numFmtId="3" fontId="0" fillId="24" borderId="0" xfId="0" applyNumberFormat="1" applyFill="1" applyAlignment="1" applyProtection="1">
      <alignment/>
      <protection/>
    </xf>
    <xf numFmtId="10" fontId="3" fillId="24" borderId="16" xfId="57" applyNumberFormat="1" applyFont="1" applyFill="1" applyBorder="1" applyAlignment="1" applyProtection="1">
      <alignment horizontal="center"/>
      <protection/>
    </xf>
    <xf numFmtId="3" fontId="2" fillId="24" borderId="0" xfId="0" applyNumberFormat="1" applyFont="1" applyFill="1" applyBorder="1" applyAlignment="1" applyProtection="1">
      <alignment horizontal="right"/>
      <protection/>
    </xf>
    <xf numFmtId="168" fontId="2" fillId="24" borderId="0" xfId="0" applyNumberFormat="1" applyFont="1" applyFill="1" applyBorder="1" applyAlignment="1" applyProtection="1">
      <alignment horizontal="right"/>
      <protection/>
    </xf>
    <xf numFmtId="168" fontId="2" fillId="24" borderId="0" xfId="0" applyNumberFormat="1" applyFont="1" applyFill="1" applyBorder="1" applyAlignment="1" applyProtection="1">
      <alignment horizontal="center"/>
      <protection/>
    </xf>
    <xf numFmtId="168" fontId="7" fillId="24" borderId="0" xfId="0" applyNumberFormat="1" applyFont="1" applyFill="1" applyBorder="1" applyAlignment="1" applyProtection="1">
      <alignment horizontal="center"/>
      <protection/>
    </xf>
    <xf numFmtId="0" fontId="1" fillId="24" borderId="0" xfId="0" applyFont="1" applyFill="1" applyAlignment="1" applyProtection="1">
      <alignment horizontal="centerContinuous"/>
      <protection/>
    </xf>
    <xf numFmtId="0" fontId="0" fillId="24" borderId="0" xfId="0" applyFill="1" applyBorder="1" applyAlignment="1" applyProtection="1">
      <alignment horizontal="centerContinuous"/>
      <protection/>
    </xf>
    <xf numFmtId="168" fontId="2" fillId="24" borderId="0" xfId="0" applyNumberFormat="1" applyFont="1" applyFill="1" applyBorder="1" applyAlignment="1" applyProtection="1">
      <alignment horizontal="centerContinuous"/>
      <protection/>
    </xf>
    <xf numFmtId="168" fontId="7" fillId="24" borderId="0" xfId="0" applyNumberFormat="1" applyFont="1" applyFill="1" applyBorder="1" applyAlignment="1" applyProtection="1">
      <alignment horizontal="centerContinuous"/>
      <protection/>
    </xf>
    <xf numFmtId="0" fontId="0" fillId="24" borderId="0" xfId="0" applyFill="1" applyAlignment="1" applyProtection="1">
      <alignment horizontal="centerContinuous"/>
      <protection/>
    </xf>
    <xf numFmtId="168" fontId="4" fillId="24" borderId="0" xfId="0" applyNumberFormat="1" applyFont="1" applyFill="1" applyBorder="1" applyAlignment="1" applyProtection="1">
      <alignment horizontal="center"/>
      <protection/>
    </xf>
    <xf numFmtId="0" fontId="13" fillId="24" borderId="0" xfId="0" applyFont="1" applyFill="1" applyBorder="1" applyAlignment="1" applyProtection="1">
      <alignment/>
      <protection/>
    </xf>
    <xf numFmtId="0" fontId="6" fillId="24" borderId="0" xfId="0" applyFont="1" applyFill="1" applyBorder="1" applyAlignment="1" applyProtection="1">
      <alignment/>
      <protection/>
    </xf>
    <xf numFmtId="3" fontId="0" fillId="0" borderId="10" xfId="0" applyNumberFormat="1" applyFont="1" applyFill="1" applyBorder="1" applyAlignment="1" applyProtection="1">
      <alignment horizontal="center"/>
      <protection/>
    </xf>
    <xf numFmtId="3" fontId="0" fillId="24" borderId="10" xfId="0" applyNumberFormat="1" applyFont="1" applyFill="1" applyBorder="1" applyAlignment="1" applyProtection="1">
      <alignment horizontal="center"/>
      <protection/>
    </xf>
    <xf numFmtId="3" fontId="7" fillId="24" borderId="10" xfId="0" applyNumberFormat="1" applyFont="1" applyFill="1" applyBorder="1" applyAlignment="1" applyProtection="1">
      <alignment horizontal="center"/>
      <protection/>
    </xf>
    <xf numFmtId="3" fontId="3" fillId="0" borderId="13" xfId="0" applyNumberFormat="1" applyFont="1" applyFill="1" applyBorder="1" applyAlignment="1" applyProtection="1">
      <alignment horizontal="center"/>
      <protection locked="0"/>
    </xf>
    <xf numFmtId="3" fontId="5" fillId="0" borderId="13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 horizontal="centerContinuous" vertical="center"/>
      <protection/>
    </xf>
    <xf numFmtId="3" fontId="0" fillId="0" borderId="10" xfId="0" applyNumberFormat="1" applyFont="1" applyFill="1" applyBorder="1" applyAlignment="1" applyProtection="1">
      <alignment horizontal="center"/>
      <protection locked="0"/>
    </xf>
    <xf numFmtId="3" fontId="0" fillId="24" borderId="1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Continuous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Continuous" vertical="center"/>
      <protection/>
    </xf>
    <xf numFmtId="3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3" fontId="0" fillId="0" borderId="0" xfId="0" applyNumberFormat="1" applyFont="1" applyFill="1" applyBorder="1" applyAlignment="1" applyProtection="1">
      <alignment horizontal="center"/>
      <protection locked="0"/>
    </xf>
    <xf numFmtId="168" fontId="0" fillId="0" borderId="0" xfId="57" applyNumberFormat="1" applyFont="1" applyFill="1" applyBorder="1" applyAlignment="1" applyProtection="1">
      <alignment horizontal="center"/>
      <protection/>
    </xf>
    <xf numFmtId="3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/>
      <protection/>
    </xf>
    <xf numFmtId="3" fontId="7" fillId="0" borderId="0" xfId="0" applyNumberFormat="1" applyFont="1" applyFill="1" applyBorder="1" applyAlignment="1" applyProtection="1">
      <alignment horizontal="center"/>
      <protection/>
    </xf>
    <xf numFmtId="0" fontId="2" fillId="24" borderId="0" xfId="0" applyFont="1" applyFill="1" applyBorder="1" applyAlignment="1" applyProtection="1">
      <alignment horizontal="center"/>
      <protection/>
    </xf>
    <xf numFmtId="0" fontId="2" fillId="24" borderId="0" xfId="0" applyFont="1" applyFill="1" applyBorder="1" applyAlignment="1" applyProtection="1">
      <alignment horizontal="center" vertical="center"/>
      <protection/>
    </xf>
    <xf numFmtId="3" fontId="7" fillId="0" borderId="0" xfId="0" applyNumberFormat="1" applyFont="1" applyFill="1" applyBorder="1" applyAlignment="1" applyProtection="1">
      <alignment horizontal="center" vertical="center" wrapText="1"/>
      <protection/>
    </xf>
    <xf numFmtId="37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/>
      <protection/>
    </xf>
    <xf numFmtId="3" fontId="0" fillId="0" borderId="0" xfId="0" applyNumberFormat="1" applyFill="1" applyBorder="1" applyAlignment="1" applyProtection="1">
      <alignment horizontal="center"/>
      <protection/>
    </xf>
    <xf numFmtId="37" fontId="0" fillId="0" borderId="0" xfId="0" applyNumberFormat="1" applyFill="1" applyBorder="1" applyAlignment="1" applyProtection="1">
      <alignment horizontal="center" vertical="center"/>
      <protection/>
    </xf>
    <xf numFmtId="37" fontId="0" fillId="0" borderId="0" xfId="0" applyNumberForma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showGridLines="0" showZeros="0" zoomScalePageLayoutView="0" workbookViewId="0" topLeftCell="A1">
      <selection activeCell="A1" sqref="A1"/>
    </sheetView>
  </sheetViews>
  <sheetFormatPr defaultColWidth="9.140625" defaultRowHeight="12.75"/>
  <cols>
    <col min="1" max="1" width="16.421875" style="46" customWidth="1"/>
    <col min="2" max="2" width="14.28125" style="46" customWidth="1"/>
    <col min="3" max="3" width="11.7109375" style="46" customWidth="1"/>
    <col min="4" max="4" width="14.28125" style="46" customWidth="1"/>
    <col min="5" max="5" width="11.7109375" style="46" customWidth="1"/>
    <col min="6" max="6" width="14.28125" style="46" customWidth="1"/>
    <col min="7" max="7" width="11.7109375" style="46" customWidth="1"/>
    <col min="8" max="8" width="14.28125" style="46" customWidth="1"/>
    <col min="9" max="9" width="11.7109375" style="46" customWidth="1"/>
    <col min="10" max="16384" width="9.140625" style="46" customWidth="1"/>
  </cols>
  <sheetData>
    <row r="1" spans="1:9" s="43" customFormat="1" ht="18" customHeight="1">
      <c r="A1" s="39" t="s">
        <v>0</v>
      </c>
      <c r="B1" s="40"/>
      <c r="C1" s="40"/>
      <c r="D1" s="40"/>
      <c r="E1" s="40"/>
      <c r="F1" s="40"/>
      <c r="G1" s="41"/>
      <c r="H1" s="42"/>
      <c r="I1" s="42"/>
    </row>
    <row r="2" spans="1:9" s="43" customFormat="1" ht="18" customHeight="1">
      <c r="A2" s="39" t="s">
        <v>73</v>
      </c>
      <c r="B2" s="40"/>
      <c r="C2" s="40"/>
      <c r="D2" s="40"/>
      <c r="E2" s="40"/>
      <c r="F2" s="40"/>
      <c r="G2" s="41"/>
      <c r="H2" s="42"/>
      <c r="I2" s="42"/>
    </row>
    <row r="3" spans="1:9" s="43" customFormat="1" ht="18" customHeight="1">
      <c r="A3" s="39" t="s">
        <v>52</v>
      </c>
      <c r="B3" s="40"/>
      <c r="C3" s="40"/>
      <c r="D3" s="40"/>
      <c r="E3" s="40"/>
      <c r="F3" s="40"/>
      <c r="G3" s="41"/>
      <c r="H3" s="42"/>
      <c r="I3" s="42"/>
    </row>
    <row r="4" spans="1:9" s="43" customFormat="1" ht="18" customHeight="1">
      <c r="A4" s="44" t="s">
        <v>2</v>
      </c>
      <c r="B4" s="42"/>
      <c r="C4" s="42"/>
      <c r="D4" s="42"/>
      <c r="E4" s="42"/>
      <c r="F4" s="42"/>
      <c r="G4" s="42"/>
      <c r="H4" s="42"/>
      <c r="I4" s="42"/>
    </row>
    <row r="5" spans="1:9" s="43" customFormat="1" ht="18" customHeight="1">
      <c r="A5" s="38" t="s">
        <v>77</v>
      </c>
      <c r="B5" s="42"/>
      <c r="C5" s="42"/>
      <c r="D5" s="92"/>
      <c r="E5" s="92"/>
      <c r="F5" s="92"/>
      <c r="G5" s="42"/>
      <c r="H5" s="42"/>
      <c r="I5" s="42"/>
    </row>
    <row r="7" spans="1:7" ht="6.75" customHeight="1">
      <c r="A7" s="45"/>
      <c r="B7" s="45"/>
      <c r="C7" s="45"/>
      <c r="D7" s="45"/>
      <c r="E7" s="45"/>
      <c r="F7" s="45"/>
      <c r="G7" s="45"/>
    </row>
    <row r="8" spans="1:9" ht="18" customHeight="1">
      <c r="A8" s="47" t="s">
        <v>55</v>
      </c>
      <c r="B8" s="48"/>
      <c r="C8" s="48"/>
      <c r="D8" s="48"/>
      <c r="E8" s="48"/>
      <c r="F8" s="48"/>
      <c r="G8" s="49"/>
      <c r="H8" s="42"/>
      <c r="I8" s="42"/>
    </row>
    <row r="9" spans="1:9" s="54" customFormat="1" ht="18" customHeight="1">
      <c r="A9" s="46"/>
      <c r="B9" s="50" t="s">
        <v>59</v>
      </c>
      <c r="C9" s="51"/>
      <c r="D9" s="50" t="s">
        <v>7</v>
      </c>
      <c r="E9" s="52"/>
      <c r="F9" s="50" t="s">
        <v>8</v>
      </c>
      <c r="G9" s="53"/>
      <c r="H9" s="50" t="s">
        <v>62</v>
      </c>
      <c r="I9" s="52"/>
    </row>
    <row r="10" spans="1:9" ht="18" customHeight="1">
      <c r="A10" s="55"/>
      <c r="B10" s="56" t="s">
        <v>10</v>
      </c>
      <c r="C10" s="57" t="s">
        <v>44</v>
      </c>
      <c r="D10" s="56" t="str">
        <f>B10</f>
        <v>MWh</v>
      </c>
      <c r="E10" s="57" t="s">
        <v>44</v>
      </c>
      <c r="F10" s="56" t="str">
        <f>D10</f>
        <v>MWh</v>
      </c>
      <c r="G10" s="57" t="s">
        <v>44</v>
      </c>
      <c r="H10" s="56" t="str">
        <f>F10</f>
        <v>MWh</v>
      </c>
      <c r="I10" s="57" t="s">
        <v>43</v>
      </c>
    </row>
    <row r="11" spans="1:9" ht="18" customHeight="1">
      <c r="A11" s="58" t="s">
        <v>12</v>
      </c>
      <c r="B11" s="90">
        <v>84667</v>
      </c>
      <c r="C11" s="59">
        <f>IF(B11=0,0,B11/$B$13)</f>
        <v>0.475374215354901</v>
      </c>
      <c r="D11" s="90">
        <v>135481</v>
      </c>
      <c r="E11" s="59">
        <f>IF(D11=0,0,D11/$D$13)</f>
        <v>0.774141753519839</v>
      </c>
      <c r="F11" s="90">
        <v>108849</v>
      </c>
      <c r="G11" s="59">
        <f>IF(F11=0,0,F11/$F$13)</f>
        <v>0.9499328015638909</v>
      </c>
      <c r="H11" s="60">
        <f>IF(B11+D11+F11=0,0,B11+D11+F11)</f>
        <v>328997</v>
      </c>
      <c r="I11" s="59">
        <f>IF(H11=0,0,H11/$H$13)</f>
        <v>0.703435963224289</v>
      </c>
    </row>
    <row r="12" spans="1:9" ht="18" customHeight="1">
      <c r="A12" s="58" t="s">
        <v>14</v>
      </c>
      <c r="B12" s="91">
        <v>93439</v>
      </c>
      <c r="C12" s="59">
        <f>IF(B12=0,0,B12/$B$13)</f>
        <v>0.524625784645099</v>
      </c>
      <c r="D12" s="91">
        <v>39527</v>
      </c>
      <c r="E12" s="59">
        <f>IF(D12=0,0,D12/$D$13)</f>
        <v>0.2258582464801609</v>
      </c>
      <c r="F12" s="91">
        <v>5737</v>
      </c>
      <c r="G12" s="59">
        <f>IF(F12=0,0,F12/$F$13)</f>
        <v>0.05006719843610912</v>
      </c>
      <c r="H12" s="60">
        <f>IF(B12+D12+F12=0,0,B12+D12+F12)</f>
        <v>138703</v>
      </c>
      <c r="I12" s="59">
        <f>IF(H12=0,0,H12/$H$13)</f>
        <v>0.2965640367757109</v>
      </c>
    </row>
    <row r="13" spans="1:9" ht="18" customHeight="1">
      <c r="A13" s="58" t="s">
        <v>15</v>
      </c>
      <c r="B13" s="61">
        <f>SUM(B11:B12)</f>
        <v>178106</v>
      </c>
      <c r="C13" s="62"/>
      <c r="D13" s="61">
        <f>SUM(D11:D12)</f>
        <v>175008</v>
      </c>
      <c r="E13" s="62"/>
      <c r="F13" s="61">
        <f>SUM(F11:F12)</f>
        <v>114586</v>
      </c>
      <c r="G13" s="62"/>
      <c r="H13" s="61">
        <f>IF(H11+H12=0,0,H11+H12)</f>
        <v>467700</v>
      </c>
      <c r="I13" s="63"/>
    </row>
    <row r="14" ht="18" customHeight="1">
      <c r="H14" s="45"/>
    </row>
    <row r="15" spans="1:8" ht="18" customHeight="1">
      <c r="A15" s="64" t="str">
        <f>"As the above table shows, "&amp;TEXT(H11,"0,000")&amp;" MWh, or "&amp;TEXT(I11,"0.0%")&amp;" of UI's total load is served by electric suppliers"</f>
        <v>As the above table shows, 328,997 MWh, or 70.3% of UI's total load is served by electric suppliers</v>
      </c>
      <c r="B15" s="65"/>
      <c r="C15" s="66"/>
      <c r="D15" s="65"/>
      <c r="E15" s="66"/>
      <c r="F15" s="67"/>
      <c r="G15" s="68"/>
      <c r="H15" s="45"/>
    </row>
    <row r="16" spans="1:8" ht="18" customHeight="1">
      <c r="A16" s="64" t="str">
        <f>"while "&amp;TEXT(H12,"0,000")&amp;" MHh, or "&amp;TEXT(I12,"0.0%")&amp;" of the load is provided under Standard Service or Last Resort service through UI."</f>
        <v>while 138,703 MHh, or 29.7% of the load is provided under Standard Service or Last Resort service through UI.</v>
      </c>
      <c r="G16" s="68"/>
      <c r="H16" s="45"/>
    </row>
    <row r="17" spans="7:8" ht="18" customHeight="1">
      <c r="G17" s="68"/>
      <c r="H17" s="45"/>
    </row>
    <row r="18" spans="7:8" ht="18" customHeight="1">
      <c r="G18" s="68"/>
      <c r="H18" s="45"/>
    </row>
    <row r="19" spans="1:9" ht="18" customHeight="1">
      <c r="A19" s="47" t="s">
        <v>54</v>
      </c>
      <c r="B19" s="48"/>
      <c r="C19" s="48"/>
      <c r="D19" s="48"/>
      <c r="E19" s="48"/>
      <c r="F19" s="48"/>
      <c r="G19" s="69"/>
      <c r="H19" s="41"/>
      <c r="I19" s="42"/>
    </row>
    <row r="20" spans="1:9" ht="18" customHeight="1">
      <c r="A20" s="58"/>
      <c r="B20" s="50" t="s">
        <v>59</v>
      </c>
      <c r="C20" s="70"/>
      <c r="D20" s="50" t="s">
        <v>7</v>
      </c>
      <c r="E20" s="71"/>
      <c r="F20" s="50" t="s">
        <v>8</v>
      </c>
      <c r="G20" s="53"/>
      <c r="H20" s="50" t="s">
        <v>62</v>
      </c>
      <c r="I20" s="52"/>
    </row>
    <row r="21" spans="1:9" ht="18" customHeight="1">
      <c r="A21" s="55"/>
      <c r="B21" s="56" t="s">
        <v>24</v>
      </c>
      <c r="C21" s="57" t="s">
        <v>44</v>
      </c>
      <c r="D21" s="56" t="str">
        <f>B21</f>
        <v>Customers</v>
      </c>
      <c r="E21" s="57" t="s">
        <v>44</v>
      </c>
      <c r="F21" s="56" t="str">
        <f>D21</f>
        <v>Customers</v>
      </c>
      <c r="G21" s="57" t="s">
        <v>44</v>
      </c>
      <c r="H21" s="56" t="str">
        <f>F21</f>
        <v>Customers</v>
      </c>
      <c r="I21" s="57" t="s">
        <v>43</v>
      </c>
    </row>
    <row r="22" spans="1:10" ht="18" customHeight="1">
      <c r="A22" s="58" t="str">
        <f>A11</f>
        <v>Suppliers</v>
      </c>
      <c r="B22" s="90">
        <v>126610</v>
      </c>
      <c r="C22" s="59">
        <f>IF(B22=0,0,B22/$B$24)</f>
        <v>0.43410879292314547</v>
      </c>
      <c r="D22" s="90">
        <v>20662</v>
      </c>
      <c r="E22" s="72">
        <f>IF(D22=0,0,D22/$D$24)</f>
        <v>0.5412017392215412</v>
      </c>
      <c r="F22" s="90">
        <v>269</v>
      </c>
      <c r="G22" s="59">
        <f>IF(F22=0,0,F22/$F$24)</f>
        <v>0.9180887372013652</v>
      </c>
      <c r="H22" s="60">
        <f>IF(B22+D22+F22=0,0,B22+D22+F22)</f>
        <v>147541</v>
      </c>
      <c r="I22" s="59">
        <f>IF(H22=0,0,H22/$H$24)</f>
        <v>0.4469232959536662</v>
      </c>
      <c r="J22" s="73"/>
    </row>
    <row r="23" spans="1:9" ht="18" customHeight="1">
      <c r="A23" s="58" t="str">
        <f>A12</f>
        <v>UI</v>
      </c>
      <c r="B23" s="91">
        <v>165045</v>
      </c>
      <c r="C23" s="59">
        <f>IF(B23=0,0,B23/$B$24)</f>
        <v>0.5658912070768545</v>
      </c>
      <c r="D23" s="91">
        <v>17516</v>
      </c>
      <c r="E23" s="72">
        <f>IF(D23=0,0,D23/$D$24)</f>
        <v>0.4587982607784588</v>
      </c>
      <c r="F23" s="91">
        <v>24</v>
      </c>
      <c r="G23" s="59">
        <f>IF(F23=0,0,F23/$F$24)</f>
        <v>0.08191126279863481</v>
      </c>
      <c r="H23" s="60">
        <f>IF(B23+D23+F23=0,0,B23+D23+F23)</f>
        <v>182585</v>
      </c>
      <c r="I23" s="59">
        <f>IF(H23=0,0,H23/$H$24)</f>
        <v>0.5530767040463338</v>
      </c>
    </row>
    <row r="24" spans="1:9" ht="18" customHeight="1">
      <c r="A24" s="58" t="str">
        <f>A13</f>
        <v>     Total</v>
      </c>
      <c r="B24" s="61">
        <f>SUM(B22:B23)</f>
        <v>291655</v>
      </c>
      <c r="C24" s="74"/>
      <c r="D24" s="61">
        <f>SUM(D22:D23)</f>
        <v>38178</v>
      </c>
      <c r="E24" s="62"/>
      <c r="F24" s="61">
        <f>SUM(F22:F23)</f>
        <v>293</v>
      </c>
      <c r="G24" s="62"/>
      <c r="H24" s="61">
        <f>IF(H22+H23=0,0,H22+H23)</f>
        <v>330126</v>
      </c>
      <c r="I24" s="63"/>
    </row>
    <row r="25" spans="7:8" ht="18" customHeight="1">
      <c r="G25" s="68"/>
      <c r="H25" s="45"/>
    </row>
    <row r="26" spans="1:8" ht="18" customHeight="1">
      <c r="A26" s="64" t="str">
        <f>"As the above table shows, "&amp;TEXT(H22,"0,000")&amp;" of UI's total customers, or "&amp;TEXT(I22,"0.0%")&amp;" are served by electric suppliers"</f>
        <v>As the above table shows, 147,541 of UI's total customers, or 44.7% are served by electric suppliers</v>
      </c>
      <c r="G26" s="68"/>
      <c r="H26" s="45"/>
    </row>
    <row r="27" spans="1:8" ht="18" customHeight="1">
      <c r="A27" s="64" t="str">
        <f>"while "&amp;TEXT(H23,"0,000")&amp;" or "&amp;TEXT(I23,"0.0%")&amp;" of the customers continue to receive Standard Service or Last Resort service through UI."</f>
        <v>while 182,585 or 55.3% of the customers continue to receive Standard Service or Last Resort service through UI.</v>
      </c>
      <c r="B27" s="75"/>
      <c r="C27" s="75"/>
      <c r="D27" s="75"/>
      <c r="E27" s="75"/>
      <c r="F27" s="76"/>
      <c r="G27" s="77"/>
      <c r="H27" s="45"/>
    </row>
    <row r="28" spans="2:8" ht="18" customHeight="1">
      <c r="B28" s="45"/>
      <c r="C28" s="45"/>
      <c r="D28" s="77"/>
      <c r="E28" s="77"/>
      <c r="F28" s="78"/>
      <c r="G28" s="78"/>
      <c r="H28" s="45"/>
    </row>
    <row r="29" spans="1:9" ht="18" customHeight="1">
      <c r="A29" s="79" t="s">
        <v>56</v>
      </c>
      <c r="B29" s="80"/>
      <c r="C29" s="80"/>
      <c r="D29" s="81"/>
      <c r="E29" s="81"/>
      <c r="F29" s="82"/>
      <c r="G29" s="82"/>
      <c r="H29" s="80"/>
      <c r="I29" s="83"/>
    </row>
    <row r="30" spans="2:8" ht="18" customHeight="1">
      <c r="B30" s="45"/>
      <c r="C30" s="45"/>
      <c r="D30" s="77"/>
      <c r="E30" s="77"/>
      <c r="F30" s="84"/>
      <c r="G30" s="84"/>
      <c r="H30" s="45"/>
    </row>
    <row r="31" spans="1:9" ht="18" customHeight="1">
      <c r="A31" s="47" t="s">
        <v>58</v>
      </c>
      <c r="B31" s="48"/>
      <c r="C31" s="48"/>
      <c r="D31" s="48"/>
      <c r="E31" s="48"/>
      <c r="F31" s="48"/>
      <c r="G31" s="69"/>
      <c r="H31" s="41"/>
      <c r="I31" s="42"/>
    </row>
    <row r="32" spans="1:9" ht="18" customHeight="1">
      <c r="A32" s="58"/>
      <c r="B32" s="50" t="s">
        <v>4</v>
      </c>
      <c r="C32" s="70"/>
      <c r="D32" s="50" t="s">
        <v>50</v>
      </c>
      <c r="E32" s="71"/>
      <c r="F32" s="50" t="s">
        <v>51</v>
      </c>
      <c r="G32" s="53"/>
      <c r="H32" s="50" t="s">
        <v>62</v>
      </c>
      <c r="I32" s="52"/>
    </row>
    <row r="33" spans="1:9" ht="18" customHeight="1">
      <c r="A33" s="55"/>
      <c r="B33" s="56" t="s">
        <v>24</v>
      </c>
      <c r="C33" s="57" t="s">
        <v>44</v>
      </c>
      <c r="D33" s="56" t="str">
        <f>B33</f>
        <v>Customers</v>
      </c>
      <c r="E33" s="57" t="s">
        <v>44</v>
      </c>
      <c r="F33" s="56" t="str">
        <f>D33</f>
        <v>Customers</v>
      </c>
      <c r="G33" s="57" t="s">
        <v>44</v>
      </c>
      <c r="H33" s="56" t="str">
        <f>F33</f>
        <v>Customers</v>
      </c>
      <c r="I33" s="57" t="s">
        <v>43</v>
      </c>
    </row>
    <row r="34" spans="1:9" ht="18" customHeight="1">
      <c r="A34" s="58" t="s">
        <v>45</v>
      </c>
      <c r="B34" s="61">
        <f>CTCleanEnergyOptions!B31</f>
        <v>5106</v>
      </c>
      <c r="C34" s="62">
        <f>IF(B24=0,0,B34/B24)</f>
        <v>0.017506985993725462</v>
      </c>
      <c r="D34" s="61">
        <f>CTCleanEnergyOptions!C31</f>
        <v>68</v>
      </c>
      <c r="E34" s="62">
        <f>IF(D24+F24=0,0,D34/(D24+F24))</f>
        <v>0.0017675651789659744</v>
      </c>
      <c r="F34" s="61">
        <f>CTCleanEnergyOptions!C25+CTCleanEnergyOptions!C26+CTCleanEnergyOptions!C27+CTCleanEnergyOptions!C28</f>
        <v>0</v>
      </c>
      <c r="G34" s="62">
        <f>IF(F34=0,0,F34/($D$24+$F$24))</f>
        <v>0</v>
      </c>
      <c r="H34" s="61">
        <f>B34+D34+F34</f>
        <v>5174</v>
      </c>
      <c r="I34" s="62">
        <f>IF(H34=0,0,H34/$H$24)</f>
        <v>0.01567280371736852</v>
      </c>
    </row>
    <row r="35" spans="7:8" ht="15.75" customHeight="1">
      <c r="G35" s="68"/>
      <c r="H35" s="45"/>
    </row>
    <row r="36" spans="1:8" ht="15.75" customHeight="1">
      <c r="A36" s="64" t="str">
        <f>"As the above table shows, "&amp;TEXT(H34,"0,000")&amp;" of UI's customers, or "&amp;TEXT(I34,"0.0%")&amp;" are participating in the CTCleanEnergyOptions Program."</f>
        <v>As the above table shows, 5,174 of UI's customers, or 1.6% are participating in the CTCleanEnergyOptions Program.</v>
      </c>
      <c r="G36" s="68"/>
      <c r="H36" s="45"/>
    </row>
    <row r="37" spans="1:8" ht="15.75" customHeight="1">
      <c r="A37" s="64"/>
      <c r="G37" s="68"/>
      <c r="H37" s="45"/>
    </row>
    <row r="38" spans="1:8" ht="15.75" customHeight="1">
      <c r="A38" s="64"/>
      <c r="G38" s="68"/>
      <c r="H38" s="45"/>
    </row>
    <row r="39" spans="1:8" ht="15">
      <c r="A39" s="85" t="s">
        <v>53</v>
      </c>
      <c r="B39" s="75"/>
      <c r="C39" s="75"/>
      <c r="D39" s="75"/>
      <c r="E39" s="75"/>
      <c r="F39" s="76"/>
      <c r="G39" s="77"/>
      <c r="H39" s="45"/>
    </row>
    <row r="40" ht="13.5">
      <c r="A40" s="85" t="s">
        <v>60</v>
      </c>
    </row>
    <row r="41" ht="13.5">
      <c r="A41" s="85" t="s">
        <v>57</v>
      </c>
    </row>
    <row r="42" ht="12.75">
      <c r="A42" s="86" t="s">
        <v>41</v>
      </c>
    </row>
    <row r="43" ht="12.75">
      <c r="A43" s="86" t="s">
        <v>49</v>
      </c>
    </row>
    <row r="46" ht="12.75">
      <c r="A46" s="46" t="s">
        <v>78</v>
      </c>
    </row>
  </sheetData>
  <sheetProtection/>
  <printOptions horizontalCentered="1"/>
  <pageMargins left="0.5" right="0.5" top="1.5" bottom="0.25" header="0" footer="0"/>
  <pageSetup fitToHeight="2" fitToWidth="1" horizontalDpi="600" verticalDpi="600" orientation="portrait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4.421875" style="11" customWidth="1"/>
    <col min="2" max="2" width="32.7109375" style="11" customWidth="1"/>
    <col min="3" max="3" width="14.28125" style="11" customWidth="1"/>
    <col min="4" max="4" width="13.7109375" style="11" customWidth="1"/>
    <col min="5" max="5" width="11.7109375" style="11" customWidth="1"/>
    <col min="6" max="6" width="16.8515625" style="11" customWidth="1"/>
    <col min="7" max="7" width="10.7109375" style="112" customWidth="1"/>
    <col min="8" max="8" width="11.28125" style="115" customWidth="1"/>
    <col min="9" max="11" width="9.140625" style="11" customWidth="1"/>
    <col min="12" max="16384" width="9.140625" style="16" customWidth="1"/>
  </cols>
  <sheetData>
    <row r="1" spans="1:11" s="15" customFormat="1" ht="18" customHeight="1">
      <c r="A1" s="95" t="str">
        <f>'Smry Load Customers &amp; CleanOpt'!A1</f>
        <v>The United Illuminating Company</v>
      </c>
      <c r="B1" s="34"/>
      <c r="C1" s="34"/>
      <c r="D1" s="34"/>
      <c r="E1" s="34"/>
      <c r="F1" s="9"/>
      <c r="G1" s="111"/>
      <c r="H1" s="114"/>
      <c r="I1" s="96"/>
      <c r="J1" s="96"/>
      <c r="K1" s="96"/>
    </row>
    <row r="2" spans="1:11" s="15" customFormat="1" ht="18" customHeight="1">
      <c r="A2" s="95" t="s">
        <v>1</v>
      </c>
      <c r="B2" s="34"/>
      <c r="C2" s="34"/>
      <c r="D2" s="34"/>
      <c r="E2" s="34"/>
      <c r="F2" s="9"/>
      <c r="G2" s="111"/>
      <c r="H2" s="114"/>
      <c r="I2" s="96"/>
      <c r="J2" s="96"/>
      <c r="K2" s="96"/>
    </row>
    <row r="3" spans="1:11" s="15" customFormat="1" ht="18" customHeight="1">
      <c r="A3" s="95" t="s">
        <v>2</v>
      </c>
      <c r="B3" s="34"/>
      <c r="C3" s="34"/>
      <c r="D3" s="34"/>
      <c r="E3" s="34"/>
      <c r="F3" s="9"/>
      <c r="G3" s="111"/>
      <c r="H3" s="114"/>
      <c r="I3" s="96"/>
      <c r="J3" s="96"/>
      <c r="K3" s="96"/>
    </row>
    <row r="4" spans="1:11" s="15" customFormat="1" ht="18" customHeight="1">
      <c r="A4" s="97" t="str">
        <f>'Smry Load Customers &amp; CleanOpt'!A5</f>
        <v>Data as of March 31, 2011</v>
      </c>
      <c r="B4" s="34"/>
      <c r="C4" s="34"/>
      <c r="D4" s="34"/>
      <c r="E4" s="34"/>
      <c r="F4" s="35"/>
      <c r="G4" s="111"/>
      <c r="H4" s="114"/>
      <c r="I4" s="96"/>
      <c r="J4" s="96"/>
      <c r="K4" s="96"/>
    </row>
    <row r="5" spans="1:6" ht="17.25" customHeight="1">
      <c r="A5" s="36"/>
      <c r="B5" s="34" t="s">
        <v>89</v>
      </c>
      <c r="C5" s="37"/>
      <c r="D5" s="37"/>
      <c r="E5" s="13"/>
      <c r="F5" s="13"/>
    </row>
    <row r="6" spans="1:11" s="15" customFormat="1" ht="18" customHeight="1">
      <c r="A6" s="98"/>
      <c r="B6" s="99"/>
      <c r="C6" s="97" t="s">
        <v>3</v>
      </c>
      <c r="D6" s="97"/>
      <c r="E6" s="97"/>
      <c r="F6" s="34"/>
      <c r="G6" s="111"/>
      <c r="H6" s="114"/>
      <c r="I6" s="96"/>
      <c r="J6" s="96"/>
      <c r="K6" s="96"/>
    </row>
    <row r="7" spans="1:8" ht="38.25">
      <c r="A7" s="36"/>
      <c r="B7" s="100" t="s">
        <v>79</v>
      </c>
      <c r="C7" s="100" t="s">
        <v>82</v>
      </c>
      <c r="D7" s="109" t="s">
        <v>83</v>
      </c>
      <c r="E7" s="100" t="s">
        <v>84</v>
      </c>
      <c r="F7" s="100" t="s">
        <v>81</v>
      </c>
      <c r="G7" s="110" t="s">
        <v>80</v>
      </c>
      <c r="H7" s="110" t="s">
        <v>85</v>
      </c>
    </row>
    <row r="8" spans="1:8" ht="14.25" customHeight="1">
      <c r="A8" s="36">
        <v>1</v>
      </c>
      <c r="B8" s="37" t="s">
        <v>70</v>
      </c>
      <c r="C8" s="101">
        <v>747</v>
      </c>
      <c r="D8" s="101">
        <v>30</v>
      </c>
      <c r="E8" s="36">
        <f aca="true" t="shared" si="0" ref="E8:E38">IF(SUM(C8:D8)=0,0,SUM(C8:D8))</f>
        <v>777</v>
      </c>
      <c r="F8" s="102">
        <f aca="true" t="shared" si="1" ref="F8:F38">IF(E8=0,"",E8/$E$39)</f>
        <v>0.00526633274818525</v>
      </c>
      <c r="G8" s="112">
        <v>788</v>
      </c>
      <c r="H8" s="115">
        <f>E8-G8</f>
        <v>-11</v>
      </c>
    </row>
    <row r="9" spans="1:8" ht="14.25" customHeight="1">
      <c r="A9" s="36">
        <f>A8+1</f>
        <v>2</v>
      </c>
      <c r="B9" s="37" t="s">
        <v>69</v>
      </c>
      <c r="C9" s="101"/>
      <c r="D9" s="101">
        <v>0</v>
      </c>
      <c r="E9" s="36">
        <f t="shared" si="0"/>
        <v>0</v>
      </c>
      <c r="F9" s="102">
        <f t="shared" si="1"/>
      </c>
      <c r="G9" s="112">
        <v>1</v>
      </c>
      <c r="H9" s="115">
        <f aca="true" t="shared" si="2" ref="H9:H39">E9-G9</f>
        <v>-1</v>
      </c>
    </row>
    <row r="10" spans="1:8" ht="14.25" customHeight="1">
      <c r="A10" s="36">
        <v>3</v>
      </c>
      <c r="B10" s="37" t="s">
        <v>9</v>
      </c>
      <c r="C10" s="101">
        <v>1444</v>
      </c>
      <c r="D10" s="101">
        <v>18</v>
      </c>
      <c r="E10" s="36">
        <f t="shared" si="0"/>
        <v>1462</v>
      </c>
      <c r="F10" s="102">
        <f t="shared" si="1"/>
        <v>0.009909110010098887</v>
      </c>
      <c r="G10" s="113">
        <v>1572</v>
      </c>
      <c r="H10" s="115">
        <f t="shared" si="2"/>
        <v>-110</v>
      </c>
    </row>
    <row r="11" spans="1:8" ht="14.25" customHeight="1">
      <c r="A11" s="36">
        <v>4</v>
      </c>
      <c r="B11" s="37" t="s">
        <v>75</v>
      </c>
      <c r="C11" s="101">
        <v>1</v>
      </c>
      <c r="D11" s="101"/>
      <c r="E11" s="36">
        <f t="shared" si="0"/>
        <v>1</v>
      </c>
      <c r="F11" s="102">
        <f t="shared" si="1"/>
        <v>6.777777024691442E-06</v>
      </c>
      <c r="G11" s="112">
        <v>1</v>
      </c>
      <c r="H11" s="115">
        <f t="shared" si="2"/>
        <v>0</v>
      </c>
    </row>
    <row r="12" spans="1:8" ht="14.25" customHeight="1">
      <c r="A12" s="36">
        <v>5</v>
      </c>
      <c r="B12" s="37" t="s">
        <v>11</v>
      </c>
      <c r="C12" s="101">
        <v>6281</v>
      </c>
      <c r="D12" s="101">
        <v>1104</v>
      </c>
      <c r="E12" s="36">
        <f t="shared" si="0"/>
        <v>7385</v>
      </c>
      <c r="F12" s="102">
        <f t="shared" si="1"/>
        <v>0.050053883327346296</v>
      </c>
      <c r="G12" s="113">
        <v>7000</v>
      </c>
      <c r="H12" s="115">
        <f t="shared" si="2"/>
        <v>385</v>
      </c>
    </row>
    <row r="13" spans="1:8" ht="14.25" customHeight="1">
      <c r="A13" s="36">
        <v>6</v>
      </c>
      <c r="B13" s="37" t="s">
        <v>13</v>
      </c>
      <c r="C13" s="101">
        <v>620</v>
      </c>
      <c r="D13" s="101">
        <v>2373</v>
      </c>
      <c r="E13" s="36">
        <f t="shared" si="0"/>
        <v>2993</v>
      </c>
      <c r="F13" s="102">
        <f t="shared" si="1"/>
        <v>0.020285886634901485</v>
      </c>
      <c r="G13" s="113">
        <v>2993</v>
      </c>
      <c r="H13" s="115">
        <f t="shared" si="2"/>
        <v>0</v>
      </c>
    </row>
    <row r="14" spans="1:8" ht="14.25" customHeight="1">
      <c r="A14" s="36">
        <v>7</v>
      </c>
      <c r="B14" s="37" t="s">
        <v>86</v>
      </c>
      <c r="C14" s="101">
        <v>15</v>
      </c>
      <c r="D14" s="101">
        <v>1145</v>
      </c>
      <c r="E14" s="36">
        <f t="shared" si="0"/>
        <v>1160</v>
      </c>
      <c r="F14" s="102">
        <f t="shared" si="1"/>
        <v>0.007862221348642073</v>
      </c>
      <c r="G14" s="113">
        <v>1169</v>
      </c>
      <c r="H14" s="115">
        <f t="shared" si="2"/>
        <v>-9</v>
      </c>
    </row>
    <row r="15" spans="1:8" ht="14.25" customHeight="1">
      <c r="A15" s="36">
        <v>8</v>
      </c>
      <c r="B15" s="37" t="s">
        <v>16</v>
      </c>
      <c r="C15" s="101">
        <v>10800</v>
      </c>
      <c r="D15" s="101">
        <v>2443</v>
      </c>
      <c r="E15" s="36">
        <f t="shared" si="0"/>
        <v>13243</v>
      </c>
      <c r="F15" s="102">
        <f t="shared" si="1"/>
        <v>0.08975810113798877</v>
      </c>
      <c r="G15" s="113">
        <v>13354</v>
      </c>
      <c r="H15" s="115">
        <f t="shared" si="2"/>
        <v>-111</v>
      </c>
    </row>
    <row r="16" spans="1:8" ht="14.25" customHeight="1">
      <c r="A16" s="36">
        <v>9</v>
      </c>
      <c r="B16" s="103" t="s">
        <v>66</v>
      </c>
      <c r="C16" s="101">
        <v>6087</v>
      </c>
      <c r="D16" s="101">
        <v>1130</v>
      </c>
      <c r="E16" s="36">
        <f t="shared" si="0"/>
        <v>7217</v>
      </c>
      <c r="F16" s="102">
        <f t="shared" si="1"/>
        <v>0.04891521678719814</v>
      </c>
      <c r="G16" s="113">
        <v>7010</v>
      </c>
      <c r="H16" s="115">
        <f t="shared" si="2"/>
        <v>207</v>
      </c>
    </row>
    <row r="17" spans="1:8" ht="14.25" customHeight="1">
      <c r="A17" s="36">
        <v>10</v>
      </c>
      <c r="B17" s="37" t="s">
        <v>17</v>
      </c>
      <c r="C17" s="101">
        <v>14355</v>
      </c>
      <c r="D17" s="101">
        <v>1219</v>
      </c>
      <c r="E17" s="36">
        <f t="shared" si="0"/>
        <v>15574</v>
      </c>
      <c r="F17" s="102">
        <f t="shared" si="1"/>
        <v>0.10555709938254451</v>
      </c>
      <c r="G17" s="113">
        <v>15517</v>
      </c>
      <c r="H17" s="115">
        <f t="shared" si="2"/>
        <v>57</v>
      </c>
    </row>
    <row r="18" spans="1:8" ht="14.25" customHeight="1">
      <c r="A18" s="36">
        <v>11</v>
      </c>
      <c r="B18" s="103" t="s">
        <v>87</v>
      </c>
      <c r="C18" s="101">
        <v>6053</v>
      </c>
      <c r="D18" s="101">
        <v>1232</v>
      </c>
      <c r="E18" s="36">
        <f t="shared" si="0"/>
        <v>7285</v>
      </c>
      <c r="F18" s="102">
        <f t="shared" si="1"/>
        <v>0.049376105624877153</v>
      </c>
      <c r="G18" s="113">
        <v>7357</v>
      </c>
      <c r="H18" s="115">
        <f t="shared" si="2"/>
        <v>-72</v>
      </c>
    </row>
    <row r="19" spans="1:8" ht="14.25" customHeight="1">
      <c r="A19" s="36">
        <v>12</v>
      </c>
      <c r="B19" s="37" t="s">
        <v>18</v>
      </c>
      <c r="C19" s="101">
        <v>352</v>
      </c>
      <c r="D19" s="101">
        <v>645</v>
      </c>
      <c r="E19" s="36">
        <f t="shared" si="0"/>
        <v>997</v>
      </c>
      <c r="F19" s="102">
        <f t="shared" si="1"/>
        <v>0.006757443693617368</v>
      </c>
      <c r="G19" s="112">
        <v>983</v>
      </c>
      <c r="H19" s="115">
        <f t="shared" si="2"/>
        <v>14</v>
      </c>
    </row>
    <row r="20" spans="1:8" ht="14.25" customHeight="1">
      <c r="A20" s="36">
        <v>13</v>
      </c>
      <c r="B20" s="37" t="s">
        <v>19</v>
      </c>
      <c r="C20" s="101">
        <v>7</v>
      </c>
      <c r="D20" s="101">
        <v>156</v>
      </c>
      <c r="E20" s="36">
        <f t="shared" si="0"/>
        <v>163</v>
      </c>
      <c r="F20" s="102">
        <f t="shared" si="1"/>
        <v>0.001104777655024705</v>
      </c>
      <c r="G20" s="112">
        <v>173</v>
      </c>
      <c r="H20" s="115">
        <f t="shared" si="2"/>
        <v>-10</v>
      </c>
    </row>
    <row r="21" spans="1:8" ht="14.25" customHeight="1">
      <c r="A21" s="36">
        <v>14</v>
      </c>
      <c r="B21" s="37" t="s">
        <v>20</v>
      </c>
      <c r="C21" s="101">
        <v>48</v>
      </c>
      <c r="D21" s="101">
        <v>523</v>
      </c>
      <c r="E21" s="36">
        <f t="shared" si="0"/>
        <v>571</v>
      </c>
      <c r="F21" s="102">
        <f t="shared" si="1"/>
        <v>0.003870110681098813</v>
      </c>
      <c r="G21" s="112">
        <v>572</v>
      </c>
      <c r="H21" s="115">
        <f t="shared" si="2"/>
        <v>-1</v>
      </c>
    </row>
    <row r="22" spans="1:8" ht="14.25" customHeight="1">
      <c r="A22" s="36">
        <v>15</v>
      </c>
      <c r="B22" s="37" t="s">
        <v>21</v>
      </c>
      <c r="C22" s="101">
        <v>217</v>
      </c>
      <c r="D22" s="101">
        <v>1852</v>
      </c>
      <c r="E22" s="36">
        <f t="shared" si="0"/>
        <v>2069</v>
      </c>
      <c r="F22" s="102">
        <f t="shared" si="1"/>
        <v>0.014023220664086592</v>
      </c>
      <c r="G22" s="113">
        <v>1988</v>
      </c>
      <c r="H22" s="115">
        <f t="shared" si="2"/>
        <v>81</v>
      </c>
    </row>
    <row r="23" spans="1:8" ht="14.25" customHeight="1">
      <c r="A23" s="36">
        <v>16</v>
      </c>
      <c r="B23" s="37" t="s">
        <v>22</v>
      </c>
      <c r="C23" s="101">
        <v>0</v>
      </c>
      <c r="D23" s="101"/>
      <c r="E23" s="36">
        <f t="shared" si="0"/>
        <v>0</v>
      </c>
      <c r="F23" s="102">
        <f t="shared" si="1"/>
      </c>
      <c r="G23" s="112">
        <v>0</v>
      </c>
      <c r="H23" s="115">
        <f t="shared" si="2"/>
        <v>0</v>
      </c>
    </row>
    <row r="24" spans="1:8" ht="14.25" customHeight="1">
      <c r="A24" s="36">
        <v>17</v>
      </c>
      <c r="B24" s="37" t="s">
        <v>23</v>
      </c>
      <c r="C24" s="101">
        <v>2</v>
      </c>
      <c r="D24" s="101">
        <v>104</v>
      </c>
      <c r="E24" s="36">
        <f t="shared" si="0"/>
        <v>106</v>
      </c>
      <c r="F24" s="102">
        <f t="shared" si="1"/>
        <v>0.0007184443646172928</v>
      </c>
      <c r="G24" s="112">
        <v>98</v>
      </c>
      <c r="H24" s="115">
        <f t="shared" si="2"/>
        <v>8</v>
      </c>
    </row>
    <row r="25" spans="1:8" ht="14.25" customHeight="1">
      <c r="A25" s="36">
        <v>18</v>
      </c>
      <c r="B25" s="37" t="s">
        <v>25</v>
      </c>
      <c r="C25" s="101">
        <v>19593</v>
      </c>
      <c r="D25" s="101">
        <v>510</v>
      </c>
      <c r="E25" s="36">
        <f t="shared" si="0"/>
        <v>20103</v>
      </c>
      <c r="F25" s="102">
        <f t="shared" si="1"/>
        <v>0.13625365152737207</v>
      </c>
      <c r="G25" s="113">
        <v>19552</v>
      </c>
      <c r="H25" s="115">
        <f t="shared" si="2"/>
        <v>551</v>
      </c>
    </row>
    <row r="26" spans="1:8" ht="14.25" customHeight="1">
      <c r="A26" s="36">
        <v>19</v>
      </c>
      <c r="B26" s="37" t="s">
        <v>67</v>
      </c>
      <c r="C26" s="101">
        <v>15623</v>
      </c>
      <c r="D26" s="101">
        <v>1442</v>
      </c>
      <c r="E26" s="36">
        <f t="shared" si="0"/>
        <v>17065</v>
      </c>
      <c r="F26" s="102">
        <f t="shared" si="1"/>
        <v>0.11566276492635945</v>
      </c>
      <c r="G26" s="113">
        <v>16087</v>
      </c>
      <c r="H26" s="115">
        <f t="shared" si="2"/>
        <v>978</v>
      </c>
    </row>
    <row r="27" spans="1:8" ht="14.25" customHeight="1">
      <c r="A27" s="36">
        <v>20</v>
      </c>
      <c r="B27" s="37" t="s">
        <v>76</v>
      </c>
      <c r="C27" s="101">
        <v>115</v>
      </c>
      <c r="D27" s="101"/>
      <c r="E27" s="36">
        <f>IF(SUM(C27:D27)=0,0,SUM(C27:D27))</f>
        <v>115</v>
      </c>
      <c r="F27" s="102">
        <f t="shared" si="1"/>
        <v>0.0007794443578395158</v>
      </c>
      <c r="G27" s="112">
        <v>15</v>
      </c>
      <c r="H27" s="115">
        <f t="shared" si="2"/>
        <v>100</v>
      </c>
    </row>
    <row r="28" spans="1:8" ht="14.25" customHeight="1">
      <c r="A28" s="36">
        <v>21</v>
      </c>
      <c r="B28" s="37" t="s">
        <v>88</v>
      </c>
      <c r="C28" s="101">
        <v>12130</v>
      </c>
      <c r="D28" s="101">
        <v>1166</v>
      </c>
      <c r="E28" s="36">
        <f t="shared" si="0"/>
        <v>13296</v>
      </c>
      <c r="F28" s="102">
        <f t="shared" si="1"/>
        <v>0.09011732332029741</v>
      </c>
      <c r="G28" s="113">
        <v>13810</v>
      </c>
      <c r="H28" s="115">
        <f t="shared" si="2"/>
        <v>-514</v>
      </c>
    </row>
    <row r="29" spans="1:8" ht="14.25" customHeight="1">
      <c r="A29" s="36">
        <v>22</v>
      </c>
      <c r="B29" s="37" t="s">
        <v>72</v>
      </c>
      <c r="C29" s="101">
        <v>511</v>
      </c>
      <c r="D29" s="101">
        <v>4</v>
      </c>
      <c r="E29" s="36">
        <f t="shared" si="0"/>
        <v>515</v>
      </c>
      <c r="F29" s="102">
        <f t="shared" si="1"/>
        <v>0.0034905551677160925</v>
      </c>
      <c r="G29" s="112">
        <v>510</v>
      </c>
      <c r="H29" s="115">
        <f t="shared" si="2"/>
        <v>5</v>
      </c>
    </row>
    <row r="30" spans="1:8" ht="14.25" customHeight="1">
      <c r="A30" s="36">
        <v>23</v>
      </c>
      <c r="B30" s="104" t="s">
        <v>65</v>
      </c>
      <c r="C30" s="101">
        <v>13400</v>
      </c>
      <c r="D30" s="101">
        <v>838</v>
      </c>
      <c r="E30" s="36">
        <f t="shared" si="0"/>
        <v>14238</v>
      </c>
      <c r="F30" s="102">
        <f t="shared" si="1"/>
        <v>0.09650198927755675</v>
      </c>
      <c r="G30" s="113">
        <v>14233</v>
      </c>
      <c r="H30" s="115">
        <f t="shared" si="2"/>
        <v>5</v>
      </c>
    </row>
    <row r="31" spans="1:8" ht="14.25" customHeight="1">
      <c r="A31" s="36">
        <v>24</v>
      </c>
      <c r="B31" s="37" t="s">
        <v>26</v>
      </c>
      <c r="C31" s="101">
        <v>27</v>
      </c>
      <c r="D31" s="101">
        <v>712</v>
      </c>
      <c r="E31" s="36">
        <f t="shared" si="0"/>
        <v>739</v>
      </c>
      <c r="F31" s="102">
        <f t="shared" si="1"/>
        <v>0.0050087772212469754</v>
      </c>
      <c r="G31" s="112">
        <v>741</v>
      </c>
      <c r="H31" s="115">
        <f t="shared" si="2"/>
        <v>-2</v>
      </c>
    </row>
    <row r="32" spans="1:8" ht="14.25" customHeight="1">
      <c r="A32" s="36">
        <v>25</v>
      </c>
      <c r="B32" s="37" t="s">
        <v>74</v>
      </c>
      <c r="C32" s="101">
        <v>1203</v>
      </c>
      <c r="D32" s="101">
        <v>10</v>
      </c>
      <c r="E32" s="36">
        <f>IF(SUM(C32:D32)=0,0,SUM(C32:D32))</f>
        <v>1213</v>
      </c>
      <c r="F32" s="102">
        <f t="shared" si="1"/>
        <v>0.00822144353095072</v>
      </c>
      <c r="G32" s="113">
        <v>1169</v>
      </c>
      <c r="H32" s="115">
        <f t="shared" si="2"/>
        <v>44</v>
      </c>
    </row>
    <row r="33" spans="1:8" ht="14.25" customHeight="1">
      <c r="A33" s="36">
        <v>26</v>
      </c>
      <c r="B33" s="37" t="s">
        <v>71</v>
      </c>
      <c r="C33" s="101">
        <v>0</v>
      </c>
      <c r="D33" s="101">
        <v>3</v>
      </c>
      <c r="E33" s="36">
        <f t="shared" si="0"/>
        <v>3</v>
      </c>
      <c r="F33" s="102">
        <f t="shared" si="1"/>
        <v>2.0333331074074324E-05</v>
      </c>
      <c r="G33" s="112">
        <v>3</v>
      </c>
      <c r="H33" s="115">
        <f t="shared" si="2"/>
        <v>0</v>
      </c>
    </row>
    <row r="34" spans="1:8" ht="14.25" customHeight="1">
      <c r="A34" s="36">
        <v>27</v>
      </c>
      <c r="B34" s="37" t="s">
        <v>68</v>
      </c>
      <c r="C34" s="101">
        <v>6341</v>
      </c>
      <c r="D34" s="101">
        <v>531</v>
      </c>
      <c r="E34" s="36">
        <f t="shared" si="0"/>
        <v>6872</v>
      </c>
      <c r="F34" s="102">
        <f t="shared" si="1"/>
        <v>0.04657688371367959</v>
      </c>
      <c r="G34" s="113">
        <v>6291</v>
      </c>
      <c r="H34" s="115">
        <f t="shared" si="2"/>
        <v>581</v>
      </c>
    </row>
    <row r="35" spans="1:8" ht="14.25" customHeight="1">
      <c r="A35" s="36">
        <v>28</v>
      </c>
      <c r="B35" s="37" t="s">
        <v>27</v>
      </c>
      <c r="C35" s="101">
        <v>5</v>
      </c>
      <c r="D35" s="101">
        <v>361</v>
      </c>
      <c r="E35" s="36">
        <f t="shared" si="0"/>
        <v>366</v>
      </c>
      <c r="F35" s="102">
        <f t="shared" si="1"/>
        <v>0.0024806663910370676</v>
      </c>
      <c r="G35" s="112">
        <v>357</v>
      </c>
      <c r="H35" s="115">
        <f t="shared" si="2"/>
        <v>9</v>
      </c>
    </row>
    <row r="36" spans="1:8" ht="14.25" customHeight="1">
      <c r="A36" s="36">
        <v>29</v>
      </c>
      <c r="B36" s="37" t="s">
        <v>28</v>
      </c>
      <c r="C36" s="101">
        <v>9</v>
      </c>
      <c r="D36" s="101">
        <v>512</v>
      </c>
      <c r="E36" s="36">
        <f t="shared" si="0"/>
        <v>521</v>
      </c>
      <c r="F36" s="102">
        <f t="shared" si="1"/>
        <v>0.0035312218298642413</v>
      </c>
      <c r="G36" s="112">
        <v>522</v>
      </c>
      <c r="H36" s="115">
        <f t="shared" si="2"/>
        <v>-1</v>
      </c>
    </row>
    <row r="37" spans="1:8" ht="14.25" customHeight="1">
      <c r="A37" s="36">
        <v>30</v>
      </c>
      <c r="B37" s="103" t="s">
        <v>64</v>
      </c>
      <c r="C37" s="101">
        <v>5892</v>
      </c>
      <c r="D37" s="101">
        <v>250</v>
      </c>
      <c r="E37" s="36">
        <f t="shared" si="0"/>
        <v>6142</v>
      </c>
      <c r="F37" s="102">
        <f t="shared" si="1"/>
        <v>0.041629106485654835</v>
      </c>
      <c r="G37" s="113">
        <v>5965</v>
      </c>
      <c r="H37" s="115">
        <f t="shared" si="2"/>
        <v>177</v>
      </c>
    </row>
    <row r="38" spans="1:8" ht="12.75">
      <c r="A38" s="36">
        <v>31</v>
      </c>
      <c r="B38" s="103" t="s">
        <v>63</v>
      </c>
      <c r="C38" s="101">
        <v>4732</v>
      </c>
      <c r="D38" s="101">
        <v>618</v>
      </c>
      <c r="E38" s="36">
        <f t="shared" si="0"/>
        <v>5350</v>
      </c>
      <c r="F38" s="102">
        <f t="shared" si="1"/>
        <v>0.03626110708209921</v>
      </c>
      <c r="G38" s="113">
        <v>5455</v>
      </c>
      <c r="H38" s="115">
        <f t="shared" si="2"/>
        <v>-105</v>
      </c>
    </row>
    <row r="39" spans="2:8" ht="12.75">
      <c r="B39" s="105" t="s">
        <v>29</v>
      </c>
      <c r="C39" s="106">
        <f>IF(SUM(C8:C38)=0,0,SUM(C8:C38))</f>
        <v>126610</v>
      </c>
      <c r="D39" s="106">
        <f>IF(SUM(D8:D38)=0,0,SUM(D8:D38))</f>
        <v>20931</v>
      </c>
      <c r="E39" s="106">
        <f>IF(SUM(E8:E38)=0,0,SUM(E8:E38))</f>
        <v>147541</v>
      </c>
      <c r="F39" s="102">
        <f>IF($E$39=0,0,E39/$E$39)</f>
        <v>1</v>
      </c>
      <c r="G39" s="113">
        <v>145286</v>
      </c>
      <c r="H39" s="115">
        <f t="shared" si="2"/>
        <v>2255</v>
      </c>
    </row>
    <row r="40" spans="1:5" ht="12.75">
      <c r="A40" s="1" t="s">
        <v>41</v>
      </c>
      <c r="B40" s="37"/>
      <c r="C40" s="37"/>
      <c r="D40" s="37"/>
      <c r="E40" s="37"/>
    </row>
    <row r="41" spans="1:5" ht="12.75">
      <c r="A41" s="1" t="s">
        <v>47</v>
      </c>
      <c r="D41" s="37"/>
      <c r="E41" s="37"/>
    </row>
    <row r="42" ht="12.75">
      <c r="A42" s="1" t="s">
        <v>48</v>
      </c>
    </row>
    <row r="46" ht="12.75">
      <c r="B46" s="11" t="str">
        <f>'Smry Load Customers &amp; CleanOpt'!A46</f>
        <v>Dated 04/11/2011</v>
      </c>
    </row>
  </sheetData>
  <sheetProtection/>
  <printOptions horizontalCentered="1"/>
  <pageMargins left="0.5" right="0.5" top="0.5" bottom="0.25" header="0" footer="0"/>
  <pageSetup fitToHeight="2" fitToWidth="1" horizontalDpi="600" verticalDpi="600" orientation="portrait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showZeros="0" zoomScalePageLayoutView="0" workbookViewId="0" topLeftCell="A1">
      <selection activeCell="C21" sqref="C21"/>
    </sheetView>
  </sheetViews>
  <sheetFormatPr defaultColWidth="9.140625" defaultRowHeight="12.75"/>
  <cols>
    <col min="1" max="1" width="28.00390625" style="3" customWidth="1"/>
    <col min="2" max="3" width="19.140625" style="3" customWidth="1"/>
    <col min="4" max="4" width="20.28125" style="3" customWidth="1"/>
    <col min="5" max="5" width="7.140625" style="3" customWidth="1"/>
    <col min="6" max="6" width="23.28125" style="3" bestFit="1" customWidth="1"/>
    <col min="7" max="7" width="10.421875" style="3" customWidth="1"/>
    <col min="8" max="16384" width="9.140625" style="3" customWidth="1"/>
  </cols>
  <sheetData>
    <row r="1" spans="1:7" s="10" customFormat="1" ht="18" customHeight="1">
      <c r="A1" s="108" t="str">
        <f>'Smry Load Customers &amp; CleanOpt'!A1</f>
        <v>The United Illuminating Company</v>
      </c>
      <c r="B1" s="108"/>
      <c r="C1" s="108"/>
      <c r="D1" s="108"/>
      <c r="E1" s="14"/>
      <c r="F1" s="14"/>
      <c r="G1" s="15"/>
    </row>
    <row r="2" spans="1:7" s="10" customFormat="1" ht="18" customHeight="1">
      <c r="A2" s="108" t="s">
        <v>30</v>
      </c>
      <c r="B2" s="108"/>
      <c r="C2" s="108"/>
      <c r="D2" s="108"/>
      <c r="E2" s="14"/>
      <c r="F2" s="14"/>
      <c r="G2" s="15"/>
    </row>
    <row r="3" spans="1:7" s="10" customFormat="1" ht="18" customHeight="1">
      <c r="A3" s="108" t="s">
        <v>2</v>
      </c>
      <c r="B3" s="108"/>
      <c r="C3" s="108"/>
      <c r="D3" s="108"/>
      <c r="E3" s="14"/>
      <c r="F3" s="14"/>
      <c r="G3" s="15"/>
    </row>
    <row r="4" spans="1:7" s="10" customFormat="1" ht="18" customHeight="1">
      <c r="A4" s="108" t="str">
        <f>'Smry Load Customers &amp; CleanOpt'!A5</f>
        <v>Data as of March 31, 2011</v>
      </c>
      <c r="B4" s="108"/>
      <c r="C4" s="108"/>
      <c r="D4" s="108"/>
      <c r="E4" s="14"/>
      <c r="F4" s="14"/>
      <c r="G4" s="15"/>
    </row>
    <row r="5" spans="3:7" ht="6.75" customHeight="1">
      <c r="C5" s="16"/>
      <c r="D5" s="16"/>
      <c r="E5" s="16"/>
      <c r="F5" s="16"/>
      <c r="G5" s="16"/>
    </row>
    <row r="6" spans="1:8" s="12" customFormat="1" ht="15" customHeight="1">
      <c r="A6" s="4" t="s">
        <v>31</v>
      </c>
      <c r="B6" s="5" t="s">
        <v>4</v>
      </c>
      <c r="C6" s="4" t="s">
        <v>5</v>
      </c>
      <c r="D6" s="4" t="s">
        <v>62</v>
      </c>
      <c r="E6" s="17"/>
      <c r="F6" s="17"/>
      <c r="G6" s="18"/>
      <c r="H6" s="19"/>
    </row>
    <row r="7" spans="1:8" ht="15" customHeight="1">
      <c r="A7" s="6" t="s">
        <v>61</v>
      </c>
      <c r="B7" s="87" t="s">
        <v>42</v>
      </c>
      <c r="C7" s="93">
        <v>0</v>
      </c>
      <c r="D7" s="88">
        <f>IF(C7=0,0,C7)</f>
        <v>0</v>
      </c>
      <c r="E7" s="16"/>
      <c r="F7" s="16"/>
      <c r="G7" s="20"/>
      <c r="H7" s="16"/>
    </row>
    <row r="8" spans="1:8" ht="15" customHeight="1">
      <c r="A8" s="6" t="s">
        <v>33</v>
      </c>
      <c r="B8" s="87" t="s">
        <v>42</v>
      </c>
      <c r="C8" s="93">
        <v>0</v>
      </c>
      <c r="D8" s="88">
        <f>IF(C8=0,0,C8)</f>
        <v>0</v>
      </c>
      <c r="E8" s="16"/>
      <c r="F8" s="16"/>
      <c r="G8" s="20"/>
      <c r="H8" s="16"/>
    </row>
    <row r="9" spans="1:8" ht="15" customHeight="1">
      <c r="A9" s="6" t="s">
        <v>34</v>
      </c>
      <c r="B9" s="87" t="s">
        <v>42</v>
      </c>
      <c r="C9" s="93">
        <v>0</v>
      </c>
      <c r="D9" s="88">
        <f>IF(C9=0,0,C9)</f>
        <v>0</v>
      </c>
      <c r="E9" s="21"/>
      <c r="F9" s="21"/>
      <c r="G9" s="20"/>
      <c r="H9" s="16"/>
    </row>
    <row r="10" spans="1:8" ht="15" customHeight="1">
      <c r="A10" s="6" t="s">
        <v>35</v>
      </c>
      <c r="B10" s="87" t="s">
        <v>42</v>
      </c>
      <c r="C10" s="93">
        <v>0</v>
      </c>
      <c r="D10" s="88">
        <f>IF(C10=0,0,C10)</f>
        <v>0</v>
      </c>
      <c r="E10" s="107"/>
      <c r="F10" s="107"/>
      <c r="G10" s="20"/>
      <c r="H10" s="16"/>
    </row>
    <row r="11" spans="1:8" ht="15" customHeight="1">
      <c r="A11" s="6" t="s">
        <v>36</v>
      </c>
      <c r="B11" s="93">
        <v>235</v>
      </c>
      <c r="C11" s="93">
        <v>2</v>
      </c>
      <c r="D11" s="88">
        <f>SUM(B11:C11)</f>
        <v>237</v>
      </c>
      <c r="E11" s="22"/>
      <c r="F11" s="22"/>
      <c r="G11" s="20"/>
      <c r="H11" s="16"/>
    </row>
    <row r="12" spans="1:8" ht="15" customHeight="1">
      <c r="A12" s="6" t="s">
        <v>37</v>
      </c>
      <c r="B12" s="93">
        <v>3665</v>
      </c>
      <c r="C12" s="93">
        <v>44</v>
      </c>
      <c r="D12" s="88">
        <f>SUM(B12:C12)</f>
        <v>3709</v>
      </c>
      <c r="E12" s="23"/>
      <c r="F12" s="24"/>
      <c r="G12" s="20"/>
      <c r="H12" s="16"/>
    </row>
    <row r="13" spans="1:8" ht="15" customHeight="1">
      <c r="A13" s="7" t="s">
        <v>6</v>
      </c>
      <c r="B13" s="89">
        <f>IF(B11+B12=0,0,B11+B12)</f>
        <v>3900</v>
      </c>
      <c r="C13" s="89">
        <f>IF(SUM(C7:C12)=0,0,SUM(C7:C12))</f>
        <v>46</v>
      </c>
      <c r="D13" s="89">
        <f>IF(SUM(D7:D12)=0,0,SUM(D7:D12))</f>
        <v>3946</v>
      </c>
      <c r="E13" s="23"/>
      <c r="F13" s="24"/>
      <c r="G13" s="20"/>
      <c r="H13" s="16"/>
    </row>
    <row r="14" spans="1:8" ht="15" customHeight="1">
      <c r="A14" s="25"/>
      <c r="B14" s="26"/>
      <c r="C14" s="26"/>
      <c r="D14" s="26"/>
      <c r="E14" s="23"/>
      <c r="F14" s="24"/>
      <c r="G14" s="27"/>
      <c r="H14" s="16"/>
    </row>
    <row r="15" spans="1:8" ht="15" customHeight="1">
      <c r="A15" s="4" t="s">
        <v>38</v>
      </c>
      <c r="B15" s="4" t="s">
        <v>4</v>
      </c>
      <c r="C15" s="4" t="str">
        <f>C6</f>
        <v>Business</v>
      </c>
      <c r="D15" s="4" t="s">
        <v>62</v>
      </c>
      <c r="E15" s="28"/>
      <c r="F15" s="29"/>
      <c r="G15" s="27"/>
      <c r="H15" s="16"/>
    </row>
    <row r="16" spans="1:8" ht="15" customHeight="1">
      <c r="A16" s="6" t="s">
        <v>32</v>
      </c>
      <c r="B16" s="87" t="s">
        <v>42</v>
      </c>
      <c r="C16" s="93">
        <v>0</v>
      </c>
      <c r="D16" s="88">
        <f>IF(C16=0,0,C16)</f>
        <v>0</v>
      </c>
      <c r="E16" s="16"/>
      <c r="F16" s="16"/>
      <c r="G16" s="27"/>
      <c r="H16" s="16"/>
    </row>
    <row r="17" spans="1:8" ht="15" customHeight="1">
      <c r="A17" s="6" t="s">
        <v>33</v>
      </c>
      <c r="B17" s="87" t="s">
        <v>42</v>
      </c>
      <c r="C17" s="93">
        <v>0</v>
      </c>
      <c r="D17" s="88">
        <f>IF(C17=0,0,C17)</f>
        <v>0</v>
      </c>
      <c r="E17" s="16"/>
      <c r="F17" s="16"/>
      <c r="G17" s="30"/>
      <c r="H17" s="16"/>
    </row>
    <row r="18" spans="1:8" ht="15" customHeight="1">
      <c r="A18" s="6" t="s">
        <v>34</v>
      </c>
      <c r="B18" s="87" t="s">
        <v>42</v>
      </c>
      <c r="C18" s="93">
        <v>0</v>
      </c>
      <c r="D18" s="88">
        <f>IF(C18=0,0,C18)</f>
        <v>0</v>
      </c>
      <c r="E18" s="21"/>
      <c r="F18" s="21"/>
      <c r="G18" s="20"/>
      <c r="H18" s="16"/>
    </row>
    <row r="19" spans="1:8" ht="15" customHeight="1">
      <c r="A19" s="6" t="s">
        <v>35</v>
      </c>
      <c r="B19" s="87" t="s">
        <v>42</v>
      </c>
      <c r="C19" s="93">
        <v>0</v>
      </c>
      <c r="D19" s="88">
        <f>IF(C19=0,0,C19)</f>
        <v>0</v>
      </c>
      <c r="E19" s="107"/>
      <c r="F19" s="107"/>
      <c r="G19" s="20"/>
      <c r="H19" s="16"/>
    </row>
    <row r="20" spans="1:8" ht="15" customHeight="1">
      <c r="A20" s="6" t="s">
        <v>36</v>
      </c>
      <c r="B20" s="93">
        <v>312</v>
      </c>
      <c r="C20" s="93">
        <v>13</v>
      </c>
      <c r="D20" s="88">
        <f>SUM(B20:C20)</f>
        <v>325</v>
      </c>
      <c r="E20" s="22"/>
      <c r="F20" s="22"/>
      <c r="G20" s="20"/>
      <c r="H20" s="16"/>
    </row>
    <row r="21" spans="1:8" ht="15" customHeight="1">
      <c r="A21" s="6" t="s">
        <v>37</v>
      </c>
      <c r="B21" s="93">
        <v>894</v>
      </c>
      <c r="C21" s="93">
        <v>57</v>
      </c>
      <c r="D21" s="88">
        <f>SUM(B21:C21)</f>
        <v>951</v>
      </c>
      <c r="E21" s="23"/>
      <c r="F21" s="24"/>
      <c r="G21" s="20"/>
      <c r="H21" s="16"/>
    </row>
    <row r="22" spans="1:8" ht="15" customHeight="1">
      <c r="A22" s="7" t="str">
        <f>A13</f>
        <v>Total</v>
      </c>
      <c r="B22" s="89">
        <f>IF(B20+B21=0,0,B20+B21)</f>
        <v>1206</v>
      </c>
      <c r="C22" s="89">
        <f>IF(SUM(C16:C21)=0,0,SUM(C16:C21))</f>
        <v>70</v>
      </c>
      <c r="D22" s="89">
        <f>IF(SUM(D16:D21)=0,0,SUM(D16:D21))</f>
        <v>1276</v>
      </c>
      <c r="E22" s="23"/>
      <c r="F22" s="24"/>
      <c r="G22" s="20"/>
      <c r="H22" s="16"/>
    </row>
    <row r="23" spans="1:8" ht="15" customHeight="1">
      <c r="A23" s="25"/>
      <c r="B23" s="25"/>
      <c r="C23" s="25"/>
      <c r="D23" s="25"/>
      <c r="E23" s="23"/>
      <c r="F23" s="24"/>
      <c r="G23" s="27"/>
      <c r="H23" s="16"/>
    </row>
    <row r="24" spans="1:8" ht="15" customHeight="1">
      <c r="A24" s="4" t="s">
        <v>39</v>
      </c>
      <c r="B24" s="4" t="s">
        <v>4</v>
      </c>
      <c r="C24" s="4" t="str">
        <f>C6</f>
        <v>Business</v>
      </c>
      <c r="D24" s="4" t="s">
        <v>62</v>
      </c>
      <c r="E24" s="28"/>
      <c r="F24" s="29"/>
      <c r="G24" s="27"/>
      <c r="H24" s="16"/>
    </row>
    <row r="25" spans="1:8" ht="15" customHeight="1">
      <c r="A25" s="6" t="s">
        <v>32</v>
      </c>
      <c r="B25" s="87" t="s">
        <v>42</v>
      </c>
      <c r="C25" s="94">
        <f>IF(C7+C16=0,0,C7+C16)</f>
        <v>0</v>
      </c>
      <c r="D25" s="88">
        <f>IF(D7+D16=0,0,D7+D16)</f>
        <v>0</v>
      </c>
      <c r="E25" s="27"/>
      <c r="F25" s="30"/>
      <c r="G25" s="30"/>
      <c r="H25" s="16"/>
    </row>
    <row r="26" spans="1:8" ht="15" customHeight="1">
      <c r="A26" s="6" t="s">
        <v>33</v>
      </c>
      <c r="B26" s="87" t="s">
        <v>42</v>
      </c>
      <c r="C26" s="94">
        <f aca="true" t="shared" si="0" ref="C26:D28">IF(C8+C17=0,0,C8+C17)</f>
        <v>0</v>
      </c>
      <c r="D26" s="88">
        <f t="shared" si="0"/>
        <v>0</v>
      </c>
      <c r="E26" s="27"/>
      <c r="F26" s="31"/>
      <c r="G26" s="31"/>
      <c r="H26" s="16"/>
    </row>
    <row r="27" spans="1:8" ht="15" customHeight="1">
      <c r="A27" s="6" t="s">
        <v>34</v>
      </c>
      <c r="B27" s="87" t="s">
        <v>42</v>
      </c>
      <c r="C27" s="94">
        <f t="shared" si="0"/>
        <v>0</v>
      </c>
      <c r="D27" s="88">
        <f t="shared" si="0"/>
        <v>0</v>
      </c>
      <c r="E27" s="32"/>
      <c r="G27" s="20"/>
      <c r="H27" s="16"/>
    </row>
    <row r="28" spans="1:8" ht="15" customHeight="1">
      <c r="A28" s="6" t="s">
        <v>35</v>
      </c>
      <c r="B28" s="87" t="s">
        <v>42</v>
      </c>
      <c r="C28" s="94">
        <f t="shared" si="0"/>
        <v>0</v>
      </c>
      <c r="D28" s="88">
        <f t="shared" si="0"/>
        <v>0</v>
      </c>
      <c r="E28" s="20"/>
      <c r="F28" s="20"/>
      <c r="G28" s="20"/>
      <c r="H28" s="16"/>
    </row>
    <row r="29" spans="1:8" ht="15" customHeight="1">
      <c r="A29" s="6" t="s">
        <v>36</v>
      </c>
      <c r="B29" s="94">
        <f aca="true" t="shared" si="1" ref="B29:D30">IF(B11+B20=0,0,B11+B20)</f>
        <v>547</v>
      </c>
      <c r="C29" s="94">
        <v>10</v>
      </c>
      <c r="D29" s="88">
        <f t="shared" si="1"/>
        <v>562</v>
      </c>
      <c r="E29" s="20"/>
      <c r="F29" s="27"/>
      <c r="G29" s="27"/>
      <c r="H29" s="16"/>
    </row>
    <row r="30" spans="1:8" ht="15" customHeight="1">
      <c r="A30" s="6" t="s">
        <v>37</v>
      </c>
      <c r="B30" s="94">
        <f t="shared" si="1"/>
        <v>4559</v>
      </c>
      <c r="C30" s="94">
        <v>58</v>
      </c>
      <c r="D30" s="88">
        <f t="shared" si="1"/>
        <v>4660</v>
      </c>
      <c r="E30" s="16"/>
      <c r="F30" s="27"/>
      <c r="G30" s="27"/>
      <c r="H30" s="16"/>
    </row>
    <row r="31" spans="1:8" ht="15" customHeight="1">
      <c r="A31" s="7" t="str">
        <f>A13</f>
        <v>Total</v>
      </c>
      <c r="B31" s="89">
        <f>IF(B29+B30=0,0,B29+B30)</f>
        <v>5106</v>
      </c>
      <c r="C31" s="89">
        <f>IF(SUM(C25:C30)=0,0,SUM(C25:C30))</f>
        <v>68</v>
      </c>
      <c r="D31" s="89">
        <f>SUM(D25:D30)</f>
        <v>5222</v>
      </c>
      <c r="E31" s="16"/>
      <c r="F31" s="27"/>
      <c r="G31" s="27"/>
      <c r="H31" s="16"/>
    </row>
    <row r="32" spans="2:8" ht="12.75">
      <c r="B32" s="25"/>
      <c r="C32" s="25"/>
      <c r="E32" s="16"/>
      <c r="F32" s="30"/>
      <c r="G32" s="30"/>
      <c r="H32" s="16"/>
    </row>
    <row r="33" spans="1:8" ht="14.25">
      <c r="A33" s="8" t="str">
        <f>"In summary, "&amp;TEXT($D$31,"0,000")&amp;" of UI's customers are participating in the CTCleanEnergyOptions Program"</f>
        <v>In summary, 5,222 of UI's customers are participating in the CTCleanEnergyOptions Program</v>
      </c>
      <c r="C33" s="25"/>
      <c r="D33" s="25"/>
      <c r="E33" s="16"/>
      <c r="F33" s="30"/>
      <c r="G33" s="30"/>
      <c r="H33" s="16"/>
    </row>
    <row r="34" spans="3:7" ht="12.75">
      <c r="C34" s="16"/>
      <c r="D34" s="16"/>
      <c r="E34" s="16"/>
      <c r="F34" s="16"/>
      <c r="G34" s="16"/>
    </row>
    <row r="35" spans="1:2" ht="12.75">
      <c r="A35" s="1" t="s">
        <v>46</v>
      </c>
      <c r="B35" s="33"/>
    </row>
    <row r="36" ht="12.75">
      <c r="A36" s="2" t="s">
        <v>40</v>
      </c>
    </row>
    <row r="38" ht="12.75">
      <c r="A38" s="3" t="str">
        <f>'Smry Load Customers &amp; CleanOpt'!A46</f>
        <v>Dated 04/11/2011</v>
      </c>
    </row>
  </sheetData>
  <sheetProtection/>
  <mergeCells count="6">
    <mergeCell ref="E19:F19"/>
    <mergeCell ref="A1:D1"/>
    <mergeCell ref="A2:D2"/>
    <mergeCell ref="A4:D4"/>
    <mergeCell ref="A3:D3"/>
    <mergeCell ref="E10:F10"/>
  </mergeCells>
  <printOptions horizontalCentered="1"/>
  <pageMargins left="1" right="1" top="1.5" bottom="0.75" header="0" footer="0"/>
  <pageSetup fitToHeight="1" fitToWidth="1" horizontalDpi="600" verticalDpi="600" orientation="portrait" scale="97" r:id="rId1"/>
  <ignoredErrors>
    <ignoredError sqref="B29:B30 C25:C2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CT - DPUC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Arthur R. Marcelynas</dc:creator>
  <cp:keywords/>
  <dc:description/>
  <cp:lastModifiedBy>Paul</cp:lastModifiedBy>
  <cp:lastPrinted>2011-03-02T16:50:51Z</cp:lastPrinted>
  <dcterms:created xsi:type="dcterms:W3CDTF">2009-03-17T13:14:28Z</dcterms:created>
  <dcterms:modified xsi:type="dcterms:W3CDTF">2011-04-12T14:08:30Z</dcterms:modified>
  <cp:category/>
  <cp:version/>
  <cp:contentType/>
  <cp:contentStatus/>
</cp:coreProperties>
</file>