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5595" windowHeight="6555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'Suppliers'!$A$1:$F$45</definedName>
  </definedNames>
  <calcPr fullCalcOnLoad="1"/>
</workbook>
</file>

<file path=xl/sharedStrings.xml><?xml version="1.0" encoding="utf-8"?>
<sst xmlns="http://schemas.openxmlformats.org/spreadsheetml/2006/main" count="139" uniqueCount="92">
  <si>
    <t>The United Illuminating Company</t>
  </si>
  <si>
    <t>Electric Suppliers - MWh Load &amp; Customer Count Data</t>
  </si>
  <si>
    <t>Compliance Filing for Docket No. 06-10-22</t>
  </si>
  <si>
    <t>Customer Counts by Class</t>
  </si>
  <si>
    <t>Residential</t>
  </si>
  <si>
    <t>Business</t>
  </si>
  <si>
    <t>Total</t>
  </si>
  <si>
    <t>Business - SS</t>
  </si>
  <si>
    <t>Business - LRS</t>
  </si>
  <si>
    <t>Clearview Electric, Inc.</t>
  </si>
  <si>
    <t>MWh</t>
  </si>
  <si>
    <t>Consolidated Edison Solutions</t>
  </si>
  <si>
    <t>Suppliers</t>
  </si>
  <si>
    <t>Constellation New Energy, Inc.</t>
  </si>
  <si>
    <t>UI</t>
  </si>
  <si>
    <t xml:space="preserve">     Total</t>
  </si>
  <si>
    <t>Dominion Retail, Inc.</t>
  </si>
  <si>
    <t>Gexa Energy Connecticut, LLC</t>
  </si>
  <si>
    <t>Glacial Energy of New England, Inc.</t>
  </si>
  <si>
    <t>Hess Corporation</t>
  </si>
  <si>
    <t>Integrys Energy Services, Inc.</t>
  </si>
  <si>
    <t>Liberty Power Delaware, LLC</t>
  </si>
  <si>
    <t>Liberty Power Holdings, LLC</t>
  </si>
  <si>
    <t>Customers</t>
  </si>
  <si>
    <t>MX Energy</t>
  </si>
  <si>
    <t>Sempra Energy Solutions</t>
  </si>
  <si>
    <t>Suez Energy Resources NA</t>
  </si>
  <si>
    <t>TransCanada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</si>
  <si>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</si>
  <si>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</si>
  <si>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</si>
  <si>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</si>
  <si>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</si>
  <si>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</si>
  <si>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</si>
  <si>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</si>
  <si>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</si>
  <si>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</si>
  <si>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</si>
  <si>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</si>
  <si>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</si>
  <si>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</si>
  <si>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</si>
  <si>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</si>
  <si>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</si>
  <si>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</si>
  <si>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</si>
  <si>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</si>
  <si>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>Customers with monthly demands of 500kW or more are required to take service under LRS GSC rates.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</si>
  <si>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</si>
  <si>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</si>
  <si>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</si>
  <si>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</si>
  <si>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Customer Count - Suppliers and UI </t>
    </r>
    <r>
      <rPr>
        <b/>
        <vertAlign val="superscript"/>
        <sz val="8"/>
        <rFont val="Arial"/>
        <family val="2"/>
      </rPr>
      <t>2</t>
    </r>
  </si>
  <si>
    <r>
      <t>Customer Load - Suppliers and UI (</t>
    </r>
    <r>
      <rPr>
        <b/>
        <sz val="8"/>
        <rFont val="Arial"/>
        <family val="2"/>
      </rPr>
      <t>MWh</t>
    </r>
    <r>
      <rPr>
        <b/>
        <sz val="11"/>
        <rFont val="Arial"/>
        <family val="2"/>
      </rPr>
      <t xml:space="preserve">) </t>
    </r>
    <r>
      <rPr>
        <b/>
        <vertAlign val="superscript"/>
        <sz val="8"/>
        <rFont val="Arial"/>
        <family val="2"/>
      </rPr>
      <t>1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</si>
  <si>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</si>
  <si>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through a surcharge on their bill.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</si>
  <si>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</si>
  <si>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</si>
  <si>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</si>
  <si>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</si>
  <si>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Total UI Territory</t>
  </si>
  <si>
    <t>Viridian Energy</t>
  </si>
  <si>
    <t>Verde Energy</t>
  </si>
  <si>
    <t>ResCom Energy</t>
  </si>
  <si>
    <t>Discount Power</t>
  </si>
  <si>
    <t>North American Power</t>
  </si>
  <si>
    <t>Starion Energy</t>
  </si>
  <si>
    <t>Cianbro</t>
  </si>
  <si>
    <t>Choice Energy</t>
  </si>
  <si>
    <t>South Jersey Energy Company</t>
  </si>
  <si>
    <t>Reliable Power</t>
  </si>
  <si>
    <t>Summary Data</t>
  </si>
  <si>
    <t>Spark Energy</t>
  </si>
  <si>
    <t>Community Power</t>
  </si>
  <si>
    <t>Palmco Power</t>
  </si>
  <si>
    <t>Data as of April 30, 2011</t>
  </si>
  <si>
    <t>HOP Energy</t>
  </si>
  <si>
    <t>Gulf Oil</t>
  </si>
  <si>
    <t>Dated 05/05/2011</t>
  </si>
  <si>
    <r>
      <t>Direct Energy Business, LLC</t>
    </r>
    <r>
      <rPr>
        <sz val="8"/>
        <rFont val="Arial"/>
        <family val="2"/>
      </rPr>
      <t xml:space="preserve"> </t>
    </r>
  </si>
  <si>
    <t>Energy Plus Holdings LLC</t>
  </si>
  <si>
    <t>Public PowerLLC</t>
  </si>
  <si>
    <t>Direct Energy Services, LLC</t>
  </si>
  <si>
    <t xml:space="preserve"> </t>
  </si>
  <si>
    <t>Supplier Accounts as of
4/30/11</t>
  </si>
  <si>
    <t>% of
Migrated
Customers</t>
  </si>
  <si>
    <t>Change vs.
March '11
Total</t>
  </si>
  <si>
    <t>April '11
Residential</t>
  </si>
  <si>
    <t>April '11
Business</t>
  </si>
  <si>
    <t>April '11
Total</t>
  </si>
  <si>
    <t>March '11
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</si>
</sst>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_(* #,##0_);_(* \(#,##0\);_(* &quot;-&quot;??_);_(@_)"/>
  </numFmts>
  <fonts count="3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centerContinuous"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4" fillId="24" borderId="0" xfId="0" applyFont="1" applyFill="1" applyBorder="1" applyAlignment="1" applyProtection="1">
      <alignment horizontal="centerContinuous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 horizontal="centerContinuous" vertical="center"/>
      <protection/>
    </xf>
    <xf numFmtId="9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8" fontId="3" fillId="24" borderId="14" xfId="57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5" xfId="0" applyNumberFormat="1" applyFont="1" applyFill="1" applyBorder="1" applyAlignment="1" applyProtection="1">
      <alignment horizontal="center"/>
      <protection/>
    </xf>
    <xf numFmtId="168" fontId="3" fillId="24" borderId="16" xfId="57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8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0" fontId="0" fillId="24" borderId="12" xfId="0" applyFill="1" applyBorder="1" applyAlignment="1" applyProtection="1">
      <alignment horizontal="centerContinuous"/>
      <protection/>
    </xf>
    <xf numFmtId="9" fontId="3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16" xfId="57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8" fontId="2" fillId="24" borderId="0" xfId="0" applyNumberFormat="1" applyFont="1" applyFill="1" applyBorder="1" applyAlignment="1" applyProtection="1">
      <alignment horizontal="centerContinuous"/>
      <protection/>
    </xf>
    <xf numFmtId="168" fontId="7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421875" style="46" customWidth="1"/>
    <col min="2" max="2" width="14.28125" style="46" customWidth="1"/>
    <col min="3" max="3" width="11.7109375" style="46" customWidth="1"/>
    <col min="4" max="4" width="14.28125" style="46" customWidth="1"/>
    <col min="5" max="5" width="11.7109375" style="46" customWidth="1"/>
    <col min="6" max="6" width="14.28125" style="46" customWidth="1"/>
    <col min="7" max="7" width="11.7109375" style="46" customWidth="1"/>
    <col min="8" max="8" width="14.28125" style="46" customWidth="1"/>
    <col min="9" max="9" width="11.7109375" style="46" customWidth="1"/>
    <col min="10" max="16384" width="9.140625" style="46" customWidth="1"/>
  </cols>
  <sheetData>
    <row r="1" spans="1:9" s="43" customFormat="1" ht="18" customHeight="1">
      <c r="A1" s="39" t="s">
        <v>0</v>
      </c>
      <c r="B1" s="40"/>
      <c r="C1" s="40"/>
      <c r="D1" s="40"/>
      <c r="E1" s="40"/>
      <c r="F1" s="40"/>
      <c r="G1" s="41"/>
      <c r="H1" s="42"/>
      <c r="I1" s="42"/>
    </row>
    <row r="2" spans="1:9" s="43" customFormat="1" ht="18" customHeight="1">
      <c r="A2" s="39" t="s">
        <v>72</v>
      </c>
      <c r="B2" s="40"/>
      <c r="C2" s="40"/>
      <c r="D2" s="40"/>
      <c r="E2" s="40"/>
      <c r="F2" s="40"/>
      <c r="G2" s="41"/>
      <c r="H2" s="42"/>
      <c r="I2" s="42"/>
    </row>
    <row r="3" spans="1:9" s="43" customFormat="1" ht="18" customHeight="1">
      <c r="A3" s="39" t="s">
        <v>51</v>
      </c>
      <c r="B3" s="40"/>
      <c r="C3" s="40"/>
      <c r="D3" s="40"/>
      <c r="E3" s="40"/>
      <c r="F3" s="40"/>
      <c r="G3" s="41"/>
      <c r="H3" s="42"/>
      <c r="I3" s="42"/>
    </row>
    <row r="4" spans="1:9" s="43" customFormat="1" ht="18" customHeight="1">
      <c r="A4" s="44" t="s">
        <v>2</v>
      </c>
      <c r="B4" s="42"/>
      <c r="C4" s="42"/>
      <c r="D4" s="42"/>
      <c r="E4" s="42"/>
      <c r="F4" s="42"/>
      <c r="G4" s="42"/>
      <c r="H4" s="42"/>
      <c r="I4" s="42"/>
    </row>
    <row r="5" spans="1:9" s="43" customFormat="1" ht="18" customHeight="1">
      <c r="A5" s="38" t="s">
        <v>76</v>
      </c>
      <c r="B5" s="42"/>
      <c r="C5" s="42"/>
      <c r="D5" s="92"/>
      <c r="E5" s="92"/>
      <c r="F5" s="92"/>
      <c r="G5" s="42"/>
      <c r="H5" s="42"/>
      <c r="I5" s="42"/>
    </row>
    <row r="7" spans="1:7" ht="6.75" customHeight="1">
      <c r="A7" s="45"/>
      <c r="B7" s="45"/>
      <c r="C7" s="45"/>
      <c r="D7" s="45"/>
      <c r="E7" s="45"/>
      <c r="F7" s="45"/>
      <c r="G7" s="45"/>
    </row>
    <row r="8" spans="1:9" ht="18" customHeight="1">
      <c r="A8" s="47" t="s">
        <v>54</v>
      </c>
      <c r="B8" s="48"/>
      <c r="C8" s="48"/>
      <c r="D8" s="48"/>
      <c r="E8" s="48"/>
      <c r="F8" s="48"/>
      <c r="G8" s="49"/>
      <c r="H8" s="42"/>
      <c r="I8" s="42"/>
    </row>
    <row r="9" spans="1:9" s="54" customFormat="1" ht="18" customHeight="1">
      <c r="A9" s="46"/>
      <c r="B9" s="50" t="s">
        <v>58</v>
      </c>
      <c r="C9" s="51"/>
      <c r="D9" s="50" t="s">
        <v>7</v>
      </c>
      <c r="E9" s="52"/>
      <c r="F9" s="50" t="s">
        <v>8</v>
      </c>
      <c r="G9" s="53"/>
      <c r="H9" s="50" t="s">
        <v>61</v>
      </c>
      <c r="I9" s="52"/>
    </row>
    <row r="10" spans="1:9" ht="18" customHeight="1">
      <c r="A10" s="55"/>
      <c r="B10" s="56" t="s">
        <v>10</v>
      </c>
      <c r="C10" s="57" t="s">
        <v>43</v>
      </c>
      <c r="D10" s="56" t="str">
        <f>B10</f>
        <v>MWh</v>
      </c>
      <c r="E10" s="57" t="s">
        <v>43</v>
      </c>
      <c r="F10" s="56" t="str">
        <f>D10</f>
        <v>MWh</v>
      </c>
      <c r="G10" s="57" t="s">
        <v>43</v>
      </c>
      <c r="H10" s="56" t="str">
        <f>F10</f>
        <v>MWh</v>
      </c>
      <c r="I10" s="57" t="s">
        <v>42</v>
      </c>
    </row>
    <row r="11" spans="1:9" ht="18" customHeight="1">
      <c r="A11" s="58" t="s">
        <v>12</v>
      </c>
      <c r="B11" s="90">
        <v>74738</v>
      </c>
      <c r="C11" s="59">
        <f>IF(B11=0,0,B11/$B$13)</f>
        <v>0.48247635647655013</v>
      </c>
      <c r="D11" s="90">
        <v>125840</v>
      </c>
      <c r="E11" s="59">
        <f>IF(D11=0,0,D11/$D$13)</f>
        <v>0.7831763951729847</v>
      </c>
      <c r="F11" s="90">
        <v>97049</v>
      </c>
      <c r="G11" s="59">
        <f>IF(F11=0,0,F11/$F$13)</f>
        <v>0.947670103898133</v>
      </c>
      <c r="H11" s="60">
        <f>IF(B11+D11+F11=0,0,B11+D11+F11)</f>
        <v>297627</v>
      </c>
      <c r="I11" s="59">
        <f>IF(H11=0,0,H11/$H$13)</f>
        <v>0.7120399433481981</v>
      </c>
    </row>
    <row r="12" spans="1:9" ht="18" customHeight="1">
      <c r="A12" s="58" t="s">
        <v>14</v>
      </c>
      <c r="B12" s="91">
        <v>80167</v>
      </c>
      <c r="C12" s="59">
        <f>IF(B12=0,0,B12/$B$13)</f>
        <v>0.5175236435234498</v>
      </c>
      <c r="D12" s="91">
        <v>34839</v>
      </c>
      <c r="E12" s="59">
        <f>IF(D12=0,0,D12/$D$13)</f>
        <v>0.21682360482701535</v>
      </c>
      <c r="F12" s="91">
        <v>5359</v>
      </c>
      <c r="G12" s="59">
        <f>IF(F12=0,0,F12/$F$13)</f>
        <v>0.05232989610186704</v>
      </c>
      <c r="H12" s="60">
        <f>IF(B12+D12+F12=0,0,B12+D12+F12)</f>
        <v>120365</v>
      </c>
      <c r="I12" s="59">
        <f>IF(H12=0,0,H12/$H$13)</f>
        <v>0.28796005665180197</v>
      </c>
    </row>
    <row r="13" spans="1:9" ht="18" customHeight="1">
      <c r="A13" s="58" t="s">
        <v>15</v>
      </c>
      <c r="B13" s="61">
        <f>SUM(B11:B12)</f>
        <v>154905</v>
      </c>
      <c r="C13" s="62"/>
      <c r="D13" s="61">
        <f>SUM(D11:D12)</f>
        <v>160679</v>
      </c>
      <c r="E13" s="62"/>
      <c r="F13" s="61">
        <f>SUM(F11:F12)</f>
        <v>102408</v>
      </c>
      <c r="G13" s="62"/>
      <c r="H13" s="61">
        <f>IF(H11+H12=0,0,H11+H12)</f>
        <v>417992</v>
      </c>
      <c r="I13" s="63"/>
    </row>
    <row r="14" ht="18" customHeight="1">
      <c r="H14" s="45"/>
    </row>
    <row r="15" spans="1:8" ht="18" customHeight="1">
      <c r="A15" s="64" t="str">
        <f>"As the above table shows, "&amp;TEXT(H11,"0,000")&amp;" MWh, or "&amp;TEXT(I11,"0.0%")&amp;" of UI's total load is served by electric suppliers"</f>
        <v>As the above table shows, 297,627 MWh, or 71.2% of UI's total load is served by electric suppliers</v>
      </c>
      <c r="B15" s="65"/>
      <c r="C15" s="66"/>
      <c r="D15" s="65"/>
      <c r="E15" s="66"/>
      <c r="F15" s="67"/>
      <c r="G15" s="68"/>
      <c r="H15" s="45"/>
    </row>
    <row r="16" spans="1:8" ht="18" customHeight="1">
      <c r="A16" s="64" t="str">
        <f>"while "&amp;TEXT(H12,"0,000")&amp;" MHh, or "&amp;TEXT(I12,"0.0%")&amp;" of the load is provided under Standard Service or Last Resort service through UI."</f>
        <v>while 120,365 MHh, or 28.8% of the load is provided under Standard Service or Last Resort service through UI.</v>
      </c>
      <c r="G16" s="68"/>
      <c r="H16" s="45"/>
    </row>
    <row r="17" spans="7:8" ht="18" customHeight="1">
      <c r="G17" s="68"/>
      <c r="H17" s="45"/>
    </row>
    <row r="18" spans="7:8" ht="18" customHeight="1">
      <c r="G18" s="68"/>
      <c r="H18" s="45"/>
    </row>
    <row r="19" spans="1:9" ht="18" customHeight="1">
      <c r="A19" s="47" t="s">
        <v>53</v>
      </c>
      <c r="B19" s="48"/>
      <c r="C19" s="48"/>
      <c r="D19" s="48"/>
      <c r="E19" s="48"/>
      <c r="F19" s="48"/>
      <c r="G19" s="69"/>
      <c r="H19" s="41"/>
      <c r="I19" s="42"/>
    </row>
    <row r="20" spans="1:9" ht="18" customHeight="1">
      <c r="A20" s="58"/>
      <c r="B20" s="50" t="s">
        <v>58</v>
      </c>
      <c r="C20" s="70"/>
      <c r="D20" s="50" t="s">
        <v>7</v>
      </c>
      <c r="E20" s="71"/>
      <c r="F20" s="50" t="s">
        <v>8</v>
      </c>
      <c r="G20" s="53"/>
      <c r="H20" s="50" t="s">
        <v>61</v>
      </c>
      <c r="I20" s="52"/>
    </row>
    <row r="21" spans="1:9" ht="18" customHeight="1">
      <c r="A21" s="55"/>
      <c r="B21" s="56" t="s">
        <v>23</v>
      </c>
      <c r="C21" s="57" t="s">
        <v>43</v>
      </c>
      <c r="D21" s="56" t="str">
        <f>B21</f>
        <v>Customers</v>
      </c>
      <c r="E21" s="57" t="s">
        <v>43</v>
      </c>
      <c r="F21" s="56" t="str">
        <f>D21</f>
        <v>Customers</v>
      </c>
      <c r="G21" s="57" t="s">
        <v>43</v>
      </c>
      <c r="H21" s="56" t="str">
        <f>F21</f>
        <v>Customers</v>
      </c>
      <c r="I21" s="57" t="s">
        <v>42</v>
      </c>
    </row>
    <row r="22" spans="1:10" ht="18" customHeight="1">
      <c r="A22" s="58" t="str">
        <f>A11</f>
        <v>Suppliers</v>
      </c>
      <c r="B22" s="90">
        <v>128399</v>
      </c>
      <c r="C22" s="59">
        <f>IF(B22=0,0,B22/$B$24)</f>
        <v>0.4403091790090223</v>
      </c>
      <c r="D22" s="90">
        <v>20804</v>
      </c>
      <c r="E22" s="72">
        <f>IF(D22=0,0,D22/$D$24)</f>
        <v>0.545335395423209</v>
      </c>
      <c r="F22" s="90">
        <v>265</v>
      </c>
      <c r="G22" s="59">
        <f>IF(F22=0,0,F22/$F$24)</f>
        <v>0.9106529209621993</v>
      </c>
      <c r="H22" s="60">
        <f>IF(B22+D22+F22=0,0,B22+D22+F22)</f>
        <v>149468</v>
      </c>
      <c r="I22" s="59">
        <f>IF(H22=0,0,H22/$H$24)</f>
        <v>0.4528633453617774</v>
      </c>
      <c r="J22" s="73"/>
    </row>
    <row r="23" spans="1:9" ht="18" customHeight="1">
      <c r="A23" s="58" t="str">
        <f>A12</f>
        <v>UI</v>
      </c>
      <c r="B23" s="91">
        <v>163212</v>
      </c>
      <c r="C23" s="59">
        <f>IF(B23=0,0,B23/$B$24)</f>
        <v>0.5596908209909777</v>
      </c>
      <c r="D23" s="91">
        <v>17345</v>
      </c>
      <c r="E23" s="72">
        <f>IF(D23=0,0,D23/$D$24)</f>
        <v>0.454664604576791</v>
      </c>
      <c r="F23" s="91">
        <v>26</v>
      </c>
      <c r="G23" s="59">
        <f>IF(F23=0,0,F23/$F$24)</f>
        <v>0.08934707903780069</v>
      </c>
      <c r="H23" s="60">
        <f>IF(B23+D23+F23=0,0,B23+D23+F23)</f>
        <v>180583</v>
      </c>
      <c r="I23" s="59">
        <f>IF(H23=0,0,H23/$H$24)</f>
        <v>0.5471366546382226</v>
      </c>
    </row>
    <row r="24" spans="1:9" ht="18" customHeight="1">
      <c r="A24" s="58" t="str">
        <f>A13</f>
        <v>     Total</v>
      </c>
      <c r="B24" s="61">
        <f>SUM(B22:B23)</f>
        <v>291611</v>
      </c>
      <c r="C24" s="74"/>
      <c r="D24" s="61">
        <f>SUM(D22:D23)</f>
        <v>38149</v>
      </c>
      <c r="E24" s="62"/>
      <c r="F24" s="61">
        <f>SUM(F22:F23)</f>
        <v>291</v>
      </c>
      <c r="G24" s="62"/>
      <c r="H24" s="61">
        <f>IF(H22+H23=0,0,H22+H23)</f>
        <v>330051</v>
      </c>
      <c r="I24" s="63"/>
    </row>
    <row r="25" spans="7:8" ht="18" customHeight="1">
      <c r="G25" s="68"/>
      <c r="H25" s="45"/>
    </row>
    <row r="26" spans="1:8" ht="18" customHeight="1">
      <c r="A26" s="64" t="str">
        <f>"As the above table shows, "&amp;TEXT(H22,"0,000")&amp;" of UI's total customers, or "&amp;TEXT(I22,"0.0%")&amp;" are served by electric suppliers"</f>
        <v>As the above table shows, 149,468 of UI's total customers, or 45.3% are served by electric suppliers</v>
      </c>
      <c r="G26" s="68"/>
      <c r="H26" s="45"/>
    </row>
    <row r="27" spans="1:8" ht="18" customHeight="1">
      <c r="A27" s="64" t="str">
        <f>"while "&amp;TEXT(H23,"0,000")&amp;" or "&amp;TEXT(I23,"0.0%")&amp;" of the customers continue to receive Standard Service or Last Resort service through UI."</f>
        <v>while 180,583 or 54.7% of the customers continue to receive Standard Service or Last Resort service through UI.</v>
      </c>
      <c r="B27" s="75"/>
      <c r="C27" s="75"/>
      <c r="D27" s="75"/>
      <c r="E27" s="75"/>
      <c r="F27" s="76"/>
      <c r="G27" s="77"/>
      <c r="H27" s="45"/>
    </row>
    <row r="28" spans="2:8" ht="18" customHeight="1">
      <c r="B28" s="45"/>
      <c r="C28" s="45"/>
      <c r="D28" s="77"/>
      <c r="E28" s="77"/>
      <c r="F28" s="78"/>
      <c r="G28" s="78"/>
      <c r="H28" s="45"/>
    </row>
    <row r="29" spans="1:9" ht="18" customHeight="1">
      <c r="A29" s="79" t="s">
        <v>55</v>
      </c>
      <c r="B29" s="80"/>
      <c r="C29" s="80"/>
      <c r="D29" s="81"/>
      <c r="E29" s="81"/>
      <c r="F29" s="82"/>
      <c r="G29" s="82"/>
      <c r="H29" s="80"/>
      <c r="I29" s="83"/>
    </row>
    <row r="30" spans="2:8" ht="18" customHeight="1">
      <c r="B30" s="45"/>
      <c r="C30" s="45"/>
      <c r="D30" s="77"/>
      <c r="E30" s="77"/>
      <c r="F30" s="84"/>
      <c r="G30" s="84"/>
      <c r="H30" s="45"/>
    </row>
    <row r="31" spans="1:9" ht="18" customHeight="1">
      <c r="A31" s="47" t="s">
        <v>57</v>
      </c>
      <c r="B31" s="48"/>
      <c r="C31" s="48"/>
      <c r="D31" s="48"/>
      <c r="E31" s="48"/>
      <c r="F31" s="48"/>
      <c r="G31" s="69"/>
      <c r="H31" s="41"/>
      <c r="I31" s="42"/>
    </row>
    <row r="32" spans="1:9" ht="18" customHeight="1">
      <c r="A32" s="58"/>
      <c r="B32" s="50" t="s">
        <v>4</v>
      </c>
      <c r="C32" s="70"/>
      <c r="D32" s="50" t="s">
        <v>49</v>
      </c>
      <c r="E32" s="71"/>
      <c r="F32" s="50" t="s">
        <v>50</v>
      </c>
      <c r="G32" s="53"/>
      <c r="H32" s="50" t="s">
        <v>61</v>
      </c>
      <c r="I32" s="52"/>
    </row>
    <row r="33" spans="1:9" ht="18" customHeight="1">
      <c r="A33" s="55"/>
      <c r="B33" s="56" t="s">
        <v>23</v>
      </c>
      <c r="C33" s="57" t="s">
        <v>43</v>
      </c>
      <c r="D33" s="56" t="str">
        <f>B33</f>
        <v>Customers</v>
      </c>
      <c r="E33" s="57" t="s">
        <v>43</v>
      </c>
      <c r="F33" s="56" t="str">
        <f>D33</f>
        <v>Customers</v>
      </c>
      <c r="G33" s="57" t="s">
        <v>43</v>
      </c>
      <c r="H33" s="56" t="str">
        <f>F33</f>
        <v>Customers</v>
      </c>
      <c r="I33" s="57" t="s">
        <v>42</v>
      </c>
    </row>
    <row r="34" spans="1:9" ht="18" customHeight="1">
      <c r="A34" s="58" t="s">
        <v>44</v>
      </c>
      <c r="B34" s="61">
        <f>CTCleanEnergyOptions!B31</f>
        <v>5113</v>
      </c>
      <c r="C34" s="62">
        <f>IF(B24=0,0,B34/B24)</f>
        <v>0.01753363213321857</v>
      </c>
      <c r="D34" s="61">
        <f>CTCleanEnergyOptions!C31</f>
        <v>68</v>
      </c>
      <c r="E34" s="62">
        <f>IF(D24+F24=0,0,D34/(D24+F24))</f>
        <v>0.001768990634755463</v>
      </c>
      <c r="F34" s="61">
        <f>CTCleanEnergyOptions!C25+CTCleanEnergyOptions!C26+CTCleanEnergyOptions!C27+CTCleanEnergyOptions!C28</f>
        <v>0</v>
      </c>
      <c r="G34" s="62">
        <f>IF(F34=0,0,F34/($D$24+$F$24))</f>
        <v>0</v>
      </c>
      <c r="H34" s="61">
        <f>B34+D34+F34</f>
        <v>5181</v>
      </c>
      <c r="I34" s="62">
        <f>IF(H34=0,0,H34/$H$24)</f>
        <v>0.015697574011289163</v>
      </c>
    </row>
    <row r="35" spans="7:8" ht="15.75" customHeight="1">
      <c r="G35" s="68"/>
      <c r="H35" s="45"/>
    </row>
    <row r="36" spans="1:8" ht="15.75" customHeight="1">
      <c r="A36" s="64" t="str">
        <f>"As the above table shows, "&amp;TEXT(H34,"0,000")&amp;" of UI's customers, or "&amp;TEXT(I34,"0.0%")&amp;" are participating in the CTCleanEnergyOptions Program."</f>
        <v>As the above table shows, 5,181 of UI's customers, or 1.6% are participating in the CTCleanEnergyOptions Program.</v>
      </c>
      <c r="G36" s="68"/>
      <c r="H36" s="45"/>
    </row>
    <row r="37" spans="1:8" ht="15.75" customHeight="1">
      <c r="A37" s="64"/>
      <c r="G37" s="68"/>
      <c r="H37" s="45"/>
    </row>
    <row r="38" spans="1:8" ht="15.75" customHeight="1">
      <c r="A38" s="64"/>
      <c r="G38" s="68"/>
      <c r="H38" s="45"/>
    </row>
    <row r="39" spans="1:8" ht="15">
      <c r="A39" s="85" t="s">
        <v>52</v>
      </c>
      <c r="B39" s="75"/>
      <c r="C39" s="75"/>
      <c r="D39" s="75"/>
      <c r="E39" s="75"/>
      <c r="F39" s="76"/>
      <c r="G39" s="77"/>
      <c r="H39" s="45"/>
    </row>
    <row r="40" ht="13.5">
      <c r="A40" s="85" t="s">
        <v>59</v>
      </c>
    </row>
    <row r="41" ht="13.5">
      <c r="A41" s="85" t="s">
        <v>56</v>
      </c>
    </row>
    <row r="42" ht="12.75">
      <c r="A42" s="86" t="s">
        <v>40</v>
      </c>
    </row>
    <row r="43" ht="12.75">
      <c r="A43" s="86" t="s">
        <v>48</v>
      </c>
    </row>
    <row r="46" ht="12.75">
      <c r="A46" s="46" t="s">
        <v>79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4.421875" style="11" customWidth="1"/>
    <col min="2" max="2" width="37.421875" style="11" bestFit="1" customWidth="1"/>
    <col min="3" max="3" width="14.28125" style="11" customWidth="1"/>
    <col min="4" max="4" width="13.7109375" style="11" customWidth="1"/>
    <col min="5" max="5" width="11.7109375" style="11" customWidth="1"/>
    <col min="6" max="6" width="16.8515625" style="11" customWidth="1"/>
    <col min="7" max="7" width="10.140625" style="11" customWidth="1"/>
    <col min="8" max="8" width="11.7109375" style="112" customWidth="1"/>
    <col min="9" max="11" width="9.140625" style="11" customWidth="1"/>
    <col min="12" max="16384" width="9.140625" style="16" customWidth="1"/>
  </cols>
  <sheetData>
    <row r="1" spans="1:11" s="15" customFormat="1" ht="18" customHeight="1">
      <c r="A1" s="95" t="str">
        <f>'Smry Load Customers &amp; CleanOpt'!A1</f>
        <v>The United Illuminating Company</v>
      </c>
      <c r="B1" s="34"/>
      <c r="C1" s="34"/>
      <c r="D1" s="34"/>
      <c r="E1" s="34"/>
      <c r="F1" s="9"/>
      <c r="G1" s="96"/>
      <c r="H1" s="111"/>
      <c r="I1" s="96"/>
      <c r="J1" s="96"/>
      <c r="K1" s="96"/>
    </row>
    <row r="2" spans="1:11" s="15" customFormat="1" ht="18" customHeight="1">
      <c r="A2" s="95" t="s">
        <v>1</v>
      </c>
      <c r="B2" s="34"/>
      <c r="C2" s="34"/>
      <c r="D2" s="34"/>
      <c r="E2" s="34"/>
      <c r="F2" s="9"/>
      <c r="G2" s="96"/>
      <c r="H2" s="111"/>
      <c r="I2" s="96"/>
      <c r="J2" s="96"/>
      <c r="K2" s="96"/>
    </row>
    <row r="3" spans="1:11" s="15" customFormat="1" ht="18" customHeight="1">
      <c r="A3" s="95" t="s">
        <v>2</v>
      </c>
      <c r="B3" s="34"/>
      <c r="C3" s="34"/>
      <c r="D3" s="34"/>
      <c r="E3" s="34"/>
      <c r="F3" s="9"/>
      <c r="G3" s="96"/>
      <c r="H3" s="111"/>
      <c r="I3" s="96"/>
      <c r="J3" s="96"/>
      <c r="K3" s="96"/>
    </row>
    <row r="4" spans="1:11" s="15" customFormat="1" ht="18" customHeight="1">
      <c r="A4" s="97" t="str">
        <f>'Smry Load Customers &amp; CleanOpt'!A5</f>
        <v>Data as of April 30, 2011</v>
      </c>
      <c r="B4" s="34"/>
      <c r="C4" s="34"/>
      <c r="D4" s="34"/>
      <c r="E4" s="34"/>
      <c r="F4" s="35"/>
      <c r="G4" s="96"/>
      <c r="H4" s="111"/>
      <c r="I4" s="96"/>
      <c r="J4" s="96"/>
      <c r="K4" s="96"/>
    </row>
    <row r="5" spans="1:6" ht="9" customHeight="1">
      <c r="A5" s="36"/>
      <c r="B5" s="37"/>
      <c r="C5" s="37"/>
      <c r="D5" s="37"/>
      <c r="E5" s="13"/>
      <c r="F5" s="13"/>
    </row>
    <row r="6" spans="1:11" s="15" customFormat="1" ht="18" customHeight="1">
      <c r="A6" s="98"/>
      <c r="B6" s="99"/>
      <c r="C6" s="97" t="s">
        <v>3</v>
      </c>
      <c r="D6" s="97"/>
      <c r="E6" s="97"/>
      <c r="F6" s="34"/>
      <c r="G6" s="96"/>
      <c r="H6" s="111"/>
      <c r="I6" s="96"/>
      <c r="J6" s="96"/>
      <c r="K6" s="96"/>
    </row>
    <row r="7" spans="1:8" ht="38.25">
      <c r="A7" s="36"/>
      <c r="B7" s="100" t="s">
        <v>85</v>
      </c>
      <c r="C7" s="100" t="s">
        <v>88</v>
      </c>
      <c r="D7" s="100" t="s">
        <v>89</v>
      </c>
      <c r="E7" s="100" t="s">
        <v>90</v>
      </c>
      <c r="F7" s="100" t="s">
        <v>86</v>
      </c>
      <c r="G7" s="108" t="s">
        <v>91</v>
      </c>
      <c r="H7" s="108" t="s">
        <v>87</v>
      </c>
    </row>
    <row r="8" spans="1:8" ht="14.25" customHeight="1">
      <c r="A8" s="36">
        <v>1</v>
      </c>
      <c r="B8" s="37" t="s">
        <v>69</v>
      </c>
      <c r="C8" s="101">
        <v>910</v>
      </c>
      <c r="D8" s="101">
        <v>32</v>
      </c>
      <c r="E8" s="36">
        <f aca="true" t="shared" si="0" ref="E8:E40">IF(SUM(C8:D8)=0,0,SUM(C8:D8))</f>
        <v>942</v>
      </c>
      <c r="F8" s="102">
        <f aca="true" t="shared" si="1" ref="F8:F40">IF(E8=0,"",E8/$E$41)</f>
        <v>0.006302352342976423</v>
      </c>
      <c r="G8" s="109">
        <v>777</v>
      </c>
      <c r="H8" s="112">
        <f>E8-G8</f>
        <v>165</v>
      </c>
    </row>
    <row r="9" spans="1:8" ht="14.25" customHeight="1">
      <c r="A9" s="36">
        <f>A8+1</f>
        <v>2</v>
      </c>
      <c r="B9" s="37" t="s">
        <v>68</v>
      </c>
      <c r="C9" s="101"/>
      <c r="D9" s="101">
        <v>0</v>
      </c>
      <c r="E9" s="36">
        <f t="shared" si="0"/>
        <v>0</v>
      </c>
      <c r="F9" s="102">
        <f t="shared" si="1"/>
      </c>
      <c r="G9" s="109">
        <v>0</v>
      </c>
      <c r="H9" s="112">
        <f aca="true" t="shared" si="2" ref="H9:H41">E9-G9</f>
        <v>0</v>
      </c>
    </row>
    <row r="10" spans="1:8" ht="14.25" customHeight="1">
      <c r="A10" s="36">
        <v>3</v>
      </c>
      <c r="B10" s="37" t="s">
        <v>9</v>
      </c>
      <c r="C10" s="101">
        <v>1376</v>
      </c>
      <c r="D10" s="101">
        <v>16</v>
      </c>
      <c r="E10" s="36">
        <f t="shared" si="0"/>
        <v>1392</v>
      </c>
      <c r="F10" s="102">
        <f t="shared" si="1"/>
        <v>0.009313030213825032</v>
      </c>
      <c r="G10" s="110">
        <v>1462</v>
      </c>
      <c r="H10" s="112">
        <f t="shared" si="2"/>
        <v>-70</v>
      </c>
    </row>
    <row r="11" spans="1:8" ht="14.25" customHeight="1">
      <c r="A11" s="36">
        <v>4</v>
      </c>
      <c r="B11" s="37" t="s">
        <v>74</v>
      </c>
      <c r="C11" s="101">
        <v>2</v>
      </c>
      <c r="D11" s="101"/>
      <c r="E11" s="36">
        <f t="shared" si="0"/>
        <v>2</v>
      </c>
      <c r="F11" s="102">
        <f t="shared" si="1"/>
        <v>1.3380790537104932E-05</v>
      </c>
      <c r="G11" s="109">
        <v>1</v>
      </c>
      <c r="H11" s="112">
        <f t="shared" si="2"/>
        <v>1</v>
      </c>
    </row>
    <row r="12" spans="1:8" ht="14.25" customHeight="1">
      <c r="A12" s="36">
        <v>5</v>
      </c>
      <c r="B12" s="37" t="s">
        <v>11</v>
      </c>
      <c r="C12" s="101">
        <v>6505</v>
      </c>
      <c r="D12" s="101">
        <v>1157</v>
      </c>
      <c r="E12" s="36">
        <f t="shared" si="0"/>
        <v>7662</v>
      </c>
      <c r="F12" s="102">
        <f t="shared" si="1"/>
        <v>0.051261808547648995</v>
      </c>
      <c r="G12" s="110">
        <v>7385</v>
      </c>
      <c r="H12" s="112">
        <f t="shared" si="2"/>
        <v>277</v>
      </c>
    </row>
    <row r="13" spans="1:8" ht="14.25" customHeight="1">
      <c r="A13" s="36">
        <v>6</v>
      </c>
      <c r="B13" s="37" t="s">
        <v>13</v>
      </c>
      <c r="C13" s="101">
        <v>622</v>
      </c>
      <c r="D13" s="101">
        <v>2374</v>
      </c>
      <c r="E13" s="36">
        <f t="shared" si="0"/>
        <v>2996</v>
      </c>
      <c r="F13" s="102">
        <f t="shared" si="1"/>
        <v>0.020044424224583187</v>
      </c>
      <c r="G13" s="110">
        <v>2993</v>
      </c>
      <c r="H13" s="112">
        <f t="shared" si="2"/>
        <v>3</v>
      </c>
    </row>
    <row r="14" spans="1:8" ht="14.25" customHeight="1">
      <c r="A14" s="36">
        <v>7</v>
      </c>
      <c r="B14" s="37" t="s">
        <v>80</v>
      </c>
      <c r="C14" s="101">
        <v>14</v>
      </c>
      <c r="D14" s="101">
        <v>1107</v>
      </c>
      <c r="E14" s="36">
        <f t="shared" si="0"/>
        <v>1121</v>
      </c>
      <c r="F14" s="102">
        <f t="shared" si="1"/>
        <v>0.0074999330960473145</v>
      </c>
      <c r="G14" s="110">
        <v>1160</v>
      </c>
      <c r="H14" s="112">
        <f t="shared" si="2"/>
        <v>-39</v>
      </c>
    </row>
    <row r="15" spans="1:8" ht="14.25" customHeight="1">
      <c r="A15" s="36">
        <v>8</v>
      </c>
      <c r="B15" s="37" t="s">
        <v>83</v>
      </c>
      <c r="C15" s="101">
        <v>10605</v>
      </c>
      <c r="D15" s="101">
        <v>2490</v>
      </c>
      <c r="E15" s="36">
        <f t="shared" si="0"/>
        <v>13095</v>
      </c>
      <c r="F15" s="102">
        <f t="shared" si="1"/>
        <v>0.08761072604169454</v>
      </c>
      <c r="G15" s="110">
        <v>13243</v>
      </c>
      <c r="H15" s="112">
        <f t="shared" si="2"/>
        <v>-148</v>
      </c>
    </row>
    <row r="16" spans="1:8" ht="14.25" customHeight="1">
      <c r="A16" s="36">
        <v>9</v>
      </c>
      <c r="B16" s="103" t="s">
        <v>65</v>
      </c>
      <c r="C16" s="101">
        <v>6123</v>
      </c>
      <c r="D16" s="101">
        <v>1142</v>
      </c>
      <c r="E16" s="36">
        <f t="shared" si="0"/>
        <v>7265</v>
      </c>
      <c r="F16" s="102">
        <f t="shared" si="1"/>
        <v>0.04860572162603367</v>
      </c>
      <c r="G16" s="110">
        <v>7217</v>
      </c>
      <c r="H16" s="112">
        <f t="shared" si="2"/>
        <v>48</v>
      </c>
    </row>
    <row r="17" spans="1:8" ht="14.25" customHeight="1">
      <c r="A17" s="36">
        <v>10</v>
      </c>
      <c r="B17" s="37" t="s">
        <v>16</v>
      </c>
      <c r="C17" s="101">
        <v>14348</v>
      </c>
      <c r="D17" s="101">
        <v>1241</v>
      </c>
      <c r="E17" s="36">
        <f t="shared" si="0"/>
        <v>15589</v>
      </c>
      <c r="F17" s="102">
        <f t="shared" si="1"/>
        <v>0.10429657184146439</v>
      </c>
      <c r="G17" s="110">
        <v>15574</v>
      </c>
      <c r="H17" s="112">
        <f t="shared" si="2"/>
        <v>15</v>
      </c>
    </row>
    <row r="18" spans="1:8" ht="14.25" customHeight="1">
      <c r="A18" s="36">
        <v>11</v>
      </c>
      <c r="B18" s="103" t="s">
        <v>81</v>
      </c>
      <c r="C18" s="101">
        <v>5883</v>
      </c>
      <c r="D18" s="101">
        <v>1231</v>
      </c>
      <c r="E18" s="36">
        <f t="shared" si="0"/>
        <v>7114</v>
      </c>
      <c r="F18" s="102">
        <f t="shared" si="1"/>
        <v>0.04759547194048224</v>
      </c>
      <c r="G18" s="110">
        <v>7285</v>
      </c>
      <c r="H18" s="112">
        <f t="shared" si="2"/>
        <v>-171</v>
      </c>
    </row>
    <row r="19" spans="1:8" ht="14.25" customHeight="1">
      <c r="A19" s="36">
        <v>12</v>
      </c>
      <c r="B19" s="37" t="s">
        <v>17</v>
      </c>
      <c r="C19" s="101">
        <v>361</v>
      </c>
      <c r="D19" s="101">
        <v>640</v>
      </c>
      <c r="E19" s="36">
        <f t="shared" si="0"/>
        <v>1001</v>
      </c>
      <c r="F19" s="102">
        <f t="shared" si="1"/>
        <v>0.006697085663821018</v>
      </c>
      <c r="G19" s="109">
        <v>997</v>
      </c>
      <c r="H19" s="112">
        <f t="shared" si="2"/>
        <v>4</v>
      </c>
    </row>
    <row r="20" spans="1:8" ht="14.25" customHeight="1">
      <c r="A20" s="36">
        <v>13</v>
      </c>
      <c r="B20" s="37" t="s">
        <v>18</v>
      </c>
      <c r="C20" s="101">
        <v>7</v>
      </c>
      <c r="D20" s="101">
        <v>145</v>
      </c>
      <c r="E20" s="36">
        <f t="shared" si="0"/>
        <v>152</v>
      </c>
      <c r="F20" s="102">
        <f t="shared" si="1"/>
        <v>0.0010169400808199749</v>
      </c>
      <c r="G20" s="109">
        <v>163</v>
      </c>
      <c r="H20" s="112">
        <f t="shared" si="2"/>
        <v>-11</v>
      </c>
    </row>
    <row r="21" spans="1:8" ht="14.25" customHeight="1">
      <c r="A21" s="36">
        <v>14</v>
      </c>
      <c r="B21" s="37" t="s">
        <v>78</v>
      </c>
      <c r="C21" s="101">
        <v>0</v>
      </c>
      <c r="D21" s="101">
        <v>12</v>
      </c>
      <c r="E21" s="36">
        <f t="shared" si="0"/>
        <v>12</v>
      </c>
      <c r="F21" s="102">
        <f t="shared" si="1"/>
        <v>8.028474322262959E-05</v>
      </c>
      <c r="G21" s="109"/>
      <c r="H21" s="112">
        <f t="shared" si="2"/>
        <v>12</v>
      </c>
    </row>
    <row r="22" spans="1:8" ht="14.25" customHeight="1">
      <c r="A22" s="36">
        <v>15</v>
      </c>
      <c r="B22" s="37" t="s">
        <v>19</v>
      </c>
      <c r="C22" s="101">
        <v>48</v>
      </c>
      <c r="D22" s="101">
        <v>522</v>
      </c>
      <c r="E22" s="36">
        <f t="shared" si="0"/>
        <v>570</v>
      </c>
      <c r="F22" s="102">
        <f t="shared" si="1"/>
        <v>0.003813525303074906</v>
      </c>
      <c r="G22" s="109">
        <v>571</v>
      </c>
      <c r="H22" s="112">
        <f t="shared" si="2"/>
        <v>-1</v>
      </c>
    </row>
    <row r="23" spans="1:8" ht="14.25" customHeight="1">
      <c r="A23" s="36">
        <v>16</v>
      </c>
      <c r="B23" s="37" t="s">
        <v>77</v>
      </c>
      <c r="C23" s="101">
        <v>22</v>
      </c>
      <c r="D23" s="101"/>
      <c r="E23" s="36">
        <v>22</v>
      </c>
      <c r="F23" s="102">
        <f t="shared" si="1"/>
        <v>0.00014718869590815426</v>
      </c>
      <c r="G23" s="109"/>
      <c r="H23" s="112">
        <f t="shared" si="2"/>
        <v>22</v>
      </c>
    </row>
    <row r="24" spans="1:8" ht="14.25" customHeight="1">
      <c r="A24" s="36">
        <v>17</v>
      </c>
      <c r="B24" s="37" t="s">
        <v>20</v>
      </c>
      <c r="C24" s="101">
        <v>248</v>
      </c>
      <c r="D24" s="101">
        <v>1875</v>
      </c>
      <c r="E24" s="36">
        <f t="shared" si="0"/>
        <v>2123</v>
      </c>
      <c r="F24" s="102">
        <f t="shared" si="1"/>
        <v>0.014203709155136886</v>
      </c>
      <c r="G24" s="110">
        <v>2069</v>
      </c>
      <c r="H24" s="112">
        <f t="shared" si="2"/>
        <v>54</v>
      </c>
    </row>
    <row r="25" spans="1:8" ht="14.25" customHeight="1">
      <c r="A25" s="36">
        <v>18</v>
      </c>
      <c r="B25" s="37" t="s">
        <v>21</v>
      </c>
      <c r="C25" s="101">
        <v>0</v>
      </c>
      <c r="D25" s="101"/>
      <c r="E25" s="36">
        <f t="shared" si="0"/>
        <v>0</v>
      </c>
      <c r="F25" s="102">
        <f t="shared" si="1"/>
      </c>
      <c r="G25" s="109">
        <v>0</v>
      </c>
      <c r="H25" s="112">
        <f t="shared" si="2"/>
        <v>0</v>
      </c>
    </row>
    <row r="26" spans="1:8" ht="14.25" customHeight="1">
      <c r="A26" s="36">
        <v>19</v>
      </c>
      <c r="B26" s="37" t="s">
        <v>22</v>
      </c>
      <c r="C26" s="101">
        <v>2</v>
      </c>
      <c r="D26" s="101">
        <v>110</v>
      </c>
      <c r="E26" s="36">
        <f t="shared" si="0"/>
        <v>112</v>
      </c>
      <c r="F26" s="102">
        <f t="shared" si="1"/>
        <v>0.0007493242700778762</v>
      </c>
      <c r="G26" s="109">
        <v>106</v>
      </c>
      <c r="H26" s="112">
        <f t="shared" si="2"/>
        <v>6</v>
      </c>
    </row>
    <row r="27" spans="1:8" ht="14.25" customHeight="1">
      <c r="A27" s="36">
        <v>20</v>
      </c>
      <c r="B27" s="37" t="s">
        <v>24</v>
      </c>
      <c r="C27" s="101">
        <v>19515</v>
      </c>
      <c r="D27" s="101">
        <v>487</v>
      </c>
      <c r="E27" s="36">
        <f t="shared" si="0"/>
        <v>20002</v>
      </c>
      <c r="F27" s="102">
        <f t="shared" si="1"/>
        <v>0.13382128616158642</v>
      </c>
      <c r="G27" s="110">
        <v>20103</v>
      </c>
      <c r="H27" s="112">
        <f t="shared" si="2"/>
        <v>-101</v>
      </c>
    </row>
    <row r="28" spans="1:8" ht="14.25" customHeight="1">
      <c r="A28" s="36">
        <v>21</v>
      </c>
      <c r="B28" s="37" t="s">
        <v>66</v>
      </c>
      <c r="C28" s="101">
        <v>16281</v>
      </c>
      <c r="D28" s="101">
        <v>1448</v>
      </c>
      <c r="E28" s="36">
        <f t="shared" si="0"/>
        <v>17729</v>
      </c>
      <c r="F28" s="102">
        <f t="shared" si="1"/>
        <v>0.11861401771616667</v>
      </c>
      <c r="G28" s="110">
        <v>17065</v>
      </c>
      <c r="H28" s="112">
        <f t="shared" si="2"/>
        <v>664</v>
      </c>
    </row>
    <row r="29" spans="1:8" ht="14.25" customHeight="1">
      <c r="A29" s="36">
        <v>22</v>
      </c>
      <c r="B29" s="37" t="s">
        <v>75</v>
      </c>
      <c r="C29" s="101">
        <v>177</v>
      </c>
      <c r="D29" s="101"/>
      <c r="E29" s="36">
        <f>IF(SUM(C29:D29)=0,0,SUM(C29:D29))</f>
        <v>177</v>
      </c>
      <c r="F29" s="102">
        <f t="shared" si="1"/>
        <v>0.0011841999625337865</v>
      </c>
      <c r="G29" s="109">
        <v>115</v>
      </c>
      <c r="H29" s="112">
        <f t="shared" si="2"/>
        <v>62</v>
      </c>
    </row>
    <row r="30" spans="1:8" ht="14.25" customHeight="1">
      <c r="A30" s="36">
        <v>23</v>
      </c>
      <c r="B30" s="37" t="s">
        <v>82</v>
      </c>
      <c r="C30" s="101">
        <v>12064</v>
      </c>
      <c r="D30" s="101">
        <v>1163</v>
      </c>
      <c r="E30" s="36">
        <f t="shared" si="0"/>
        <v>13227</v>
      </c>
      <c r="F30" s="102">
        <f t="shared" si="1"/>
        <v>0.08849385821714346</v>
      </c>
      <c r="G30" s="110">
        <v>13296</v>
      </c>
      <c r="H30" s="112">
        <f t="shared" si="2"/>
        <v>-69</v>
      </c>
    </row>
    <row r="31" spans="1:8" ht="14.25" customHeight="1">
      <c r="A31" s="36">
        <v>24</v>
      </c>
      <c r="B31" s="37" t="s">
        <v>71</v>
      </c>
      <c r="C31" s="101">
        <v>482</v>
      </c>
      <c r="D31" s="101">
        <v>4</v>
      </c>
      <c r="E31" s="36">
        <f t="shared" si="0"/>
        <v>486</v>
      </c>
      <c r="F31" s="102">
        <f t="shared" si="1"/>
        <v>0.0032515321005164985</v>
      </c>
      <c r="G31" s="109">
        <v>515</v>
      </c>
      <c r="H31" s="112">
        <f t="shared" si="2"/>
        <v>-29</v>
      </c>
    </row>
    <row r="32" spans="1:8" ht="14.25" customHeight="1">
      <c r="A32" s="36">
        <v>25</v>
      </c>
      <c r="B32" s="104" t="s">
        <v>64</v>
      </c>
      <c r="C32" s="101">
        <v>14407</v>
      </c>
      <c r="D32" s="101">
        <v>908</v>
      </c>
      <c r="E32" s="36">
        <f t="shared" si="0"/>
        <v>15315</v>
      </c>
      <c r="F32" s="102">
        <f t="shared" si="1"/>
        <v>0.10246340353788101</v>
      </c>
      <c r="G32" s="110">
        <v>14238</v>
      </c>
      <c r="H32" s="112">
        <f t="shared" si="2"/>
        <v>1077</v>
      </c>
    </row>
    <row r="33" spans="1:8" ht="14.25" customHeight="1">
      <c r="A33" s="36">
        <v>26</v>
      </c>
      <c r="B33" s="37" t="s">
        <v>25</v>
      </c>
      <c r="C33" s="101">
        <v>27</v>
      </c>
      <c r="D33" s="101">
        <v>695</v>
      </c>
      <c r="E33" s="36">
        <f t="shared" si="0"/>
        <v>722</v>
      </c>
      <c r="F33" s="102">
        <f t="shared" si="1"/>
        <v>0.00483046538389488</v>
      </c>
      <c r="G33" s="109">
        <v>739</v>
      </c>
      <c r="H33" s="112">
        <f t="shared" si="2"/>
        <v>-17</v>
      </c>
    </row>
    <row r="34" spans="1:8" ht="14.25" customHeight="1">
      <c r="A34" s="36">
        <v>27</v>
      </c>
      <c r="B34" s="37" t="s">
        <v>73</v>
      </c>
      <c r="C34" s="101">
        <v>1289</v>
      </c>
      <c r="D34" s="101">
        <v>10</v>
      </c>
      <c r="E34" s="36">
        <f>IF(SUM(C34:D34)=0,0,SUM(C34:D34))</f>
        <v>1299</v>
      </c>
      <c r="F34" s="102">
        <f t="shared" si="1"/>
        <v>0.008690823453849653</v>
      </c>
      <c r="G34" s="110">
        <v>1213</v>
      </c>
      <c r="H34" s="112">
        <f t="shared" si="2"/>
        <v>86</v>
      </c>
    </row>
    <row r="35" spans="1:8" ht="14.25" customHeight="1">
      <c r="A35" s="36">
        <v>28</v>
      </c>
      <c r="B35" s="37" t="s">
        <v>70</v>
      </c>
      <c r="C35" s="101">
        <v>0</v>
      </c>
      <c r="D35" s="101">
        <v>3</v>
      </c>
      <c r="E35" s="36">
        <f t="shared" si="0"/>
        <v>3</v>
      </c>
      <c r="F35" s="102">
        <f t="shared" si="1"/>
        <v>2.0071185805657398E-05</v>
      </c>
      <c r="G35" s="109">
        <v>3</v>
      </c>
      <c r="H35" s="112">
        <f t="shared" si="2"/>
        <v>0</v>
      </c>
    </row>
    <row r="36" spans="1:8" ht="14.25" customHeight="1">
      <c r="A36" s="36">
        <v>29</v>
      </c>
      <c r="B36" s="37" t="s">
        <v>67</v>
      </c>
      <c r="C36" s="101">
        <v>6699</v>
      </c>
      <c r="D36" s="101">
        <v>541</v>
      </c>
      <c r="E36" s="36">
        <f t="shared" si="0"/>
        <v>7240</v>
      </c>
      <c r="F36" s="102">
        <f t="shared" si="1"/>
        <v>0.04843846174431986</v>
      </c>
      <c r="G36" s="110">
        <v>6872</v>
      </c>
      <c r="H36" s="112">
        <f t="shared" si="2"/>
        <v>368</v>
      </c>
    </row>
    <row r="37" spans="1:8" ht="14.25" customHeight="1">
      <c r="A37" s="36">
        <v>30</v>
      </c>
      <c r="B37" s="37" t="s">
        <v>26</v>
      </c>
      <c r="C37" s="101">
        <v>6</v>
      </c>
      <c r="D37" s="101">
        <v>367</v>
      </c>
      <c r="E37" s="36">
        <f t="shared" si="0"/>
        <v>373</v>
      </c>
      <c r="F37" s="102">
        <f t="shared" si="1"/>
        <v>0.0024955174351700697</v>
      </c>
      <c r="G37" s="109">
        <v>366</v>
      </c>
      <c r="H37" s="112">
        <f t="shared" si="2"/>
        <v>7</v>
      </c>
    </row>
    <row r="38" spans="1:8" ht="12.75">
      <c r="A38" s="36">
        <v>31</v>
      </c>
      <c r="B38" s="37" t="s">
        <v>27</v>
      </c>
      <c r="C38" s="101">
        <v>9</v>
      </c>
      <c r="D38" s="101">
        <v>512</v>
      </c>
      <c r="E38" s="36">
        <f t="shared" si="0"/>
        <v>521</v>
      </c>
      <c r="F38" s="102">
        <f t="shared" si="1"/>
        <v>0.003485695934915835</v>
      </c>
      <c r="G38" s="109">
        <v>521</v>
      </c>
      <c r="H38" s="112">
        <f t="shared" si="2"/>
        <v>0</v>
      </c>
    </row>
    <row r="39" spans="1:8" ht="12.75">
      <c r="A39" s="36">
        <v>32</v>
      </c>
      <c r="B39" s="103" t="s">
        <v>63</v>
      </c>
      <c r="C39" s="101">
        <v>5787</v>
      </c>
      <c r="D39" s="101">
        <v>254</v>
      </c>
      <c r="E39" s="36">
        <f t="shared" si="0"/>
        <v>6041</v>
      </c>
      <c r="F39" s="102">
        <f t="shared" si="1"/>
        <v>0.04041667781732545</v>
      </c>
      <c r="G39" s="110">
        <v>6142</v>
      </c>
      <c r="H39" s="112">
        <f t="shared" si="2"/>
        <v>-101</v>
      </c>
    </row>
    <row r="40" spans="1:8" ht="12.75">
      <c r="A40" s="107">
        <v>33</v>
      </c>
      <c r="B40" s="103" t="s">
        <v>62</v>
      </c>
      <c r="C40" s="101">
        <v>4580</v>
      </c>
      <c r="D40" s="101">
        <v>583</v>
      </c>
      <c r="E40" s="36">
        <f t="shared" si="0"/>
        <v>5163</v>
      </c>
      <c r="F40" s="102">
        <f t="shared" si="1"/>
        <v>0.03454251077153638</v>
      </c>
      <c r="G40" s="110">
        <v>5350</v>
      </c>
      <c r="H40" s="112">
        <f t="shared" si="2"/>
        <v>-187</v>
      </c>
    </row>
    <row r="41" spans="1:8" ht="12.75">
      <c r="A41" s="1" t="s">
        <v>84</v>
      </c>
      <c r="B41" s="105" t="s">
        <v>28</v>
      </c>
      <c r="C41" s="106">
        <f>IF(SUM(C8:C40)=0,0,SUM(C8:C40))</f>
        <v>128399</v>
      </c>
      <c r="D41" s="106">
        <f>IF(SUM(D8:D40)=0,0,SUM(D8:D40))</f>
        <v>21069</v>
      </c>
      <c r="E41" s="106">
        <v>149468</v>
      </c>
      <c r="F41" s="102">
        <f>IF($E$41=0,0,E41/$E$41)</f>
        <v>1</v>
      </c>
      <c r="G41" s="110">
        <v>147541</v>
      </c>
      <c r="H41" s="112">
        <f t="shared" si="2"/>
        <v>1927</v>
      </c>
    </row>
    <row r="42" spans="1:6" ht="12.75">
      <c r="A42" s="1"/>
      <c r="B42" s="105"/>
      <c r="C42" s="106"/>
      <c r="D42" s="106"/>
      <c r="E42" s="106"/>
      <c r="F42" s="102"/>
    </row>
    <row r="43" spans="1:6" ht="12.75">
      <c r="A43" s="1" t="s">
        <v>40</v>
      </c>
      <c r="B43" s="105"/>
      <c r="C43" s="106"/>
      <c r="D43" s="106"/>
      <c r="E43" s="106"/>
      <c r="F43" s="102"/>
    </row>
    <row r="44" spans="1:6" ht="12.75">
      <c r="A44" s="1" t="s">
        <v>46</v>
      </c>
      <c r="B44" s="105"/>
      <c r="C44" s="106"/>
      <c r="D44" s="106"/>
      <c r="E44" s="106"/>
      <c r="F44" s="102"/>
    </row>
    <row r="45" spans="1:5" ht="12.75">
      <c r="A45" s="1" t="s">
        <v>47</v>
      </c>
      <c r="B45" s="37"/>
      <c r="C45" s="37"/>
      <c r="D45" s="37"/>
      <c r="E45" s="37"/>
    </row>
    <row r="46" spans="4:5" ht="12.75">
      <c r="D46" s="37"/>
      <c r="E46" s="37"/>
    </row>
    <row r="51" ht="12.75">
      <c r="B51" s="11" t="str">
        <f>'Smry Load Customers &amp; CleanOpt'!A46</f>
        <v>Dated 05/05/2011</v>
      </c>
    </row>
  </sheetData>
  <sheetProtection/>
  <printOptions horizontalCentered="1"/>
  <pageMargins left="0.5" right="0.5" top="0.5" bottom="0.25" header="0" footer="0"/>
  <pageSetup fitToHeight="2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PageLayoutView="0" workbookViewId="0" topLeftCell="A1">
      <selection activeCell="D21" sqref="D21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0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10" customFormat="1" ht="18" customHeight="1">
      <c r="A1" s="114" t="str">
        <f>'Smry Load Customers &amp; CleanOpt'!A1</f>
        <v>The United Illuminating Company</v>
      </c>
      <c r="B1" s="114"/>
      <c r="C1" s="114"/>
      <c r="D1" s="114"/>
      <c r="E1" s="14"/>
      <c r="F1" s="14"/>
      <c r="G1" s="15"/>
    </row>
    <row r="2" spans="1:7" s="10" customFormat="1" ht="18" customHeight="1">
      <c r="A2" s="114" t="s">
        <v>29</v>
      </c>
      <c r="B2" s="114"/>
      <c r="C2" s="114"/>
      <c r="D2" s="114"/>
      <c r="E2" s="14"/>
      <c r="F2" s="14"/>
      <c r="G2" s="15"/>
    </row>
    <row r="3" spans="1:7" s="10" customFormat="1" ht="18" customHeight="1">
      <c r="A3" s="114" t="s">
        <v>2</v>
      </c>
      <c r="B3" s="114"/>
      <c r="C3" s="114"/>
      <c r="D3" s="114"/>
      <c r="E3" s="14"/>
      <c r="F3" s="14"/>
      <c r="G3" s="15"/>
    </row>
    <row r="4" spans="1:7" s="10" customFormat="1" ht="18" customHeight="1">
      <c r="A4" s="114" t="str">
        <f>'Smry Load Customers &amp; CleanOpt'!A5</f>
        <v>Data as of April 30, 2011</v>
      </c>
      <c r="B4" s="114"/>
      <c r="C4" s="114"/>
      <c r="D4" s="114"/>
      <c r="E4" s="14"/>
      <c r="F4" s="14"/>
      <c r="G4" s="15"/>
    </row>
    <row r="5" spans="3:7" ht="6.75" customHeight="1">
      <c r="C5" s="16"/>
      <c r="D5" s="16"/>
      <c r="E5" s="16"/>
      <c r="F5" s="16"/>
      <c r="G5" s="16"/>
    </row>
    <row r="6" spans="1:8" s="12" customFormat="1" ht="15" customHeight="1">
      <c r="A6" s="4" t="s">
        <v>30</v>
      </c>
      <c r="B6" s="5" t="s">
        <v>4</v>
      </c>
      <c r="C6" s="4" t="s">
        <v>5</v>
      </c>
      <c r="D6" s="4" t="s">
        <v>61</v>
      </c>
      <c r="E6" s="17"/>
      <c r="F6" s="17"/>
      <c r="G6" s="18"/>
      <c r="H6" s="19"/>
    </row>
    <row r="7" spans="1:8" ht="15" customHeight="1">
      <c r="A7" s="6" t="s">
        <v>60</v>
      </c>
      <c r="B7" s="87" t="s">
        <v>41</v>
      </c>
      <c r="C7" s="93">
        <v>0</v>
      </c>
      <c r="D7" s="88">
        <f>IF(C7=0,0,C7)</f>
        <v>0</v>
      </c>
      <c r="E7" s="16"/>
      <c r="F7" s="16"/>
      <c r="G7" s="20"/>
      <c r="H7" s="16"/>
    </row>
    <row r="8" spans="1:8" ht="15" customHeight="1">
      <c r="A8" s="6" t="s">
        <v>32</v>
      </c>
      <c r="B8" s="87" t="s">
        <v>41</v>
      </c>
      <c r="C8" s="93">
        <v>0</v>
      </c>
      <c r="D8" s="88">
        <f>IF(C8=0,0,C8)</f>
        <v>0</v>
      </c>
      <c r="E8" s="16"/>
      <c r="F8" s="16"/>
      <c r="G8" s="20"/>
      <c r="H8" s="16"/>
    </row>
    <row r="9" spans="1:8" ht="15" customHeight="1">
      <c r="A9" s="6" t="s">
        <v>33</v>
      </c>
      <c r="B9" s="87" t="s">
        <v>41</v>
      </c>
      <c r="C9" s="93">
        <v>0</v>
      </c>
      <c r="D9" s="88">
        <f>IF(C9=0,0,C9)</f>
        <v>0</v>
      </c>
      <c r="E9" s="21"/>
      <c r="F9" s="21"/>
      <c r="G9" s="20"/>
      <c r="H9" s="16"/>
    </row>
    <row r="10" spans="1:8" ht="15" customHeight="1">
      <c r="A10" s="6" t="s">
        <v>34</v>
      </c>
      <c r="B10" s="87" t="s">
        <v>41</v>
      </c>
      <c r="C10" s="93">
        <v>0</v>
      </c>
      <c r="D10" s="88">
        <f>IF(C10=0,0,C10)</f>
        <v>0</v>
      </c>
      <c r="E10" s="113"/>
      <c r="F10" s="113"/>
      <c r="G10" s="20"/>
      <c r="H10" s="16"/>
    </row>
    <row r="11" spans="1:8" ht="15" customHeight="1">
      <c r="A11" s="6" t="s">
        <v>35</v>
      </c>
      <c r="B11" s="93">
        <v>234</v>
      </c>
      <c r="C11" s="93">
        <v>2</v>
      </c>
      <c r="D11" s="88">
        <f>SUM(B11:C11)</f>
        <v>236</v>
      </c>
      <c r="E11" s="22"/>
      <c r="F11" s="22"/>
      <c r="G11" s="20"/>
      <c r="H11" s="16"/>
    </row>
    <row r="12" spans="1:8" ht="15" customHeight="1">
      <c r="A12" s="6" t="s">
        <v>36</v>
      </c>
      <c r="B12" s="93">
        <v>3668</v>
      </c>
      <c r="C12" s="93">
        <v>43</v>
      </c>
      <c r="D12" s="88">
        <f>SUM(B12:C12)</f>
        <v>3711</v>
      </c>
      <c r="E12" s="23"/>
      <c r="F12" s="24"/>
      <c r="G12" s="20"/>
      <c r="H12" s="16"/>
    </row>
    <row r="13" spans="1:8" ht="15" customHeight="1">
      <c r="A13" s="7" t="s">
        <v>6</v>
      </c>
      <c r="B13" s="89">
        <f>IF(B11+B12=0,0,B11+B12)</f>
        <v>3902</v>
      </c>
      <c r="C13" s="89">
        <f>IF(SUM(C7:C12)=0,0,SUM(C7:C12))</f>
        <v>45</v>
      </c>
      <c r="D13" s="89">
        <f>IF(SUM(D7:D12)=0,0,SUM(D7:D12))</f>
        <v>3947</v>
      </c>
      <c r="E13" s="23"/>
      <c r="F13" s="24"/>
      <c r="G13" s="20"/>
      <c r="H13" s="16"/>
    </row>
    <row r="14" spans="1:8" ht="15" customHeight="1">
      <c r="A14" s="25"/>
      <c r="B14" s="26"/>
      <c r="C14" s="26"/>
      <c r="D14" s="26"/>
      <c r="E14" s="23"/>
      <c r="F14" s="24"/>
      <c r="G14" s="27"/>
      <c r="H14" s="16"/>
    </row>
    <row r="15" spans="1:8" ht="15" customHeight="1">
      <c r="A15" s="4" t="s">
        <v>37</v>
      </c>
      <c r="B15" s="4" t="s">
        <v>4</v>
      </c>
      <c r="C15" s="4" t="str">
        <f>C6</f>
        <v>Business</v>
      </c>
      <c r="D15" s="4" t="s">
        <v>61</v>
      </c>
      <c r="E15" s="28"/>
      <c r="F15" s="29"/>
      <c r="G15" s="27"/>
      <c r="H15" s="16"/>
    </row>
    <row r="16" spans="1:8" ht="15" customHeight="1">
      <c r="A16" s="6" t="s">
        <v>31</v>
      </c>
      <c r="B16" s="87" t="s">
        <v>41</v>
      </c>
      <c r="C16" s="93">
        <v>0</v>
      </c>
      <c r="D16" s="88">
        <f>IF(C16=0,0,C16)</f>
        <v>0</v>
      </c>
      <c r="E16" s="16"/>
      <c r="F16" s="16"/>
      <c r="G16" s="27"/>
      <c r="H16" s="16"/>
    </row>
    <row r="17" spans="1:8" ht="15" customHeight="1">
      <c r="A17" s="6" t="s">
        <v>32</v>
      </c>
      <c r="B17" s="87" t="s">
        <v>41</v>
      </c>
      <c r="C17" s="93">
        <v>0</v>
      </c>
      <c r="D17" s="88">
        <f>IF(C17=0,0,C17)</f>
        <v>0</v>
      </c>
      <c r="E17" s="16"/>
      <c r="F17" s="16"/>
      <c r="G17" s="30"/>
      <c r="H17" s="16"/>
    </row>
    <row r="18" spans="1:8" ht="15" customHeight="1">
      <c r="A18" s="6" t="s">
        <v>33</v>
      </c>
      <c r="B18" s="87" t="s">
        <v>41</v>
      </c>
      <c r="C18" s="93">
        <v>0</v>
      </c>
      <c r="D18" s="88">
        <f>IF(C18=0,0,C18)</f>
        <v>0</v>
      </c>
      <c r="E18" s="21"/>
      <c r="F18" s="21"/>
      <c r="G18" s="20"/>
      <c r="H18" s="16"/>
    </row>
    <row r="19" spans="1:8" ht="15" customHeight="1">
      <c r="A19" s="6" t="s">
        <v>34</v>
      </c>
      <c r="B19" s="87" t="s">
        <v>41</v>
      </c>
      <c r="C19" s="93">
        <v>0</v>
      </c>
      <c r="D19" s="88">
        <f>IF(C19=0,0,C19)</f>
        <v>0</v>
      </c>
      <c r="E19" s="113"/>
      <c r="F19" s="113"/>
      <c r="G19" s="20"/>
      <c r="H19" s="16"/>
    </row>
    <row r="20" spans="1:8" ht="15" customHeight="1">
      <c r="A20" s="6" t="s">
        <v>35</v>
      </c>
      <c r="B20" s="93">
        <v>313</v>
      </c>
      <c r="C20" s="93">
        <v>13</v>
      </c>
      <c r="D20" s="88">
        <f>SUM(B20:C20)</f>
        <v>326</v>
      </c>
      <c r="E20" s="22"/>
      <c r="F20" s="22"/>
      <c r="G20" s="20"/>
      <c r="H20" s="16"/>
    </row>
    <row r="21" spans="1:8" ht="15" customHeight="1">
      <c r="A21" s="6" t="s">
        <v>36</v>
      </c>
      <c r="B21" s="93">
        <v>898</v>
      </c>
      <c r="C21" s="93">
        <v>57</v>
      </c>
      <c r="D21" s="88">
        <f>SUM(B21:C21)</f>
        <v>955</v>
      </c>
      <c r="E21" s="23"/>
      <c r="F21" s="24"/>
      <c r="G21" s="20"/>
      <c r="H21" s="16"/>
    </row>
    <row r="22" spans="1:8" ht="15" customHeight="1">
      <c r="A22" s="7" t="str">
        <f>A13</f>
        <v>Total</v>
      </c>
      <c r="B22" s="89">
        <f>IF(B20+B21=0,0,B20+B21)</f>
        <v>1211</v>
      </c>
      <c r="C22" s="89">
        <f>IF(SUM(C16:C21)=0,0,SUM(C16:C21))</f>
        <v>70</v>
      </c>
      <c r="D22" s="89">
        <f>IF(SUM(D16:D21)=0,0,SUM(D16:D21))</f>
        <v>1281</v>
      </c>
      <c r="E22" s="23"/>
      <c r="F22" s="24"/>
      <c r="G22" s="20"/>
      <c r="H22" s="16"/>
    </row>
    <row r="23" spans="1:8" ht="15" customHeight="1">
      <c r="A23" s="25"/>
      <c r="B23" s="25"/>
      <c r="C23" s="25"/>
      <c r="D23" s="25"/>
      <c r="E23" s="23"/>
      <c r="F23" s="24"/>
      <c r="G23" s="27"/>
      <c r="H23" s="16"/>
    </row>
    <row r="24" spans="1:8" ht="15" customHeight="1">
      <c r="A24" s="4" t="s">
        <v>38</v>
      </c>
      <c r="B24" s="4" t="s">
        <v>4</v>
      </c>
      <c r="C24" s="4" t="str">
        <f>C6</f>
        <v>Business</v>
      </c>
      <c r="D24" s="4" t="s">
        <v>61</v>
      </c>
      <c r="E24" s="28"/>
      <c r="F24" s="29"/>
      <c r="G24" s="27"/>
      <c r="H24" s="16"/>
    </row>
    <row r="25" spans="1:8" ht="15" customHeight="1">
      <c r="A25" s="6" t="s">
        <v>31</v>
      </c>
      <c r="B25" s="87" t="s">
        <v>41</v>
      </c>
      <c r="C25" s="94">
        <f>IF(C7+C16=0,0,C7+C16)</f>
        <v>0</v>
      </c>
      <c r="D25" s="88">
        <f>IF(D7+D16=0,0,D7+D16)</f>
        <v>0</v>
      </c>
      <c r="E25" s="27"/>
      <c r="F25" s="30"/>
      <c r="G25" s="30"/>
      <c r="H25" s="16"/>
    </row>
    <row r="26" spans="1:8" ht="15" customHeight="1">
      <c r="A26" s="6" t="s">
        <v>32</v>
      </c>
      <c r="B26" s="87" t="s">
        <v>41</v>
      </c>
      <c r="C26" s="94">
        <f aca="true" t="shared" si="0" ref="C26:D28">IF(C8+C17=0,0,C8+C17)</f>
        <v>0</v>
      </c>
      <c r="D26" s="88">
        <f t="shared" si="0"/>
        <v>0</v>
      </c>
      <c r="E26" s="27"/>
      <c r="F26" s="31"/>
      <c r="G26" s="31"/>
      <c r="H26" s="16"/>
    </row>
    <row r="27" spans="1:8" ht="15" customHeight="1">
      <c r="A27" s="6" t="s">
        <v>33</v>
      </c>
      <c r="B27" s="87" t="s">
        <v>41</v>
      </c>
      <c r="C27" s="94">
        <f t="shared" si="0"/>
        <v>0</v>
      </c>
      <c r="D27" s="88">
        <f t="shared" si="0"/>
        <v>0</v>
      </c>
      <c r="E27" s="32"/>
      <c r="G27" s="20"/>
      <c r="H27" s="16"/>
    </row>
    <row r="28" spans="1:8" ht="15" customHeight="1">
      <c r="A28" s="6" t="s">
        <v>34</v>
      </c>
      <c r="B28" s="87" t="s">
        <v>41</v>
      </c>
      <c r="C28" s="94">
        <f t="shared" si="0"/>
        <v>0</v>
      </c>
      <c r="D28" s="88">
        <f t="shared" si="0"/>
        <v>0</v>
      </c>
      <c r="E28" s="20"/>
      <c r="F28" s="20"/>
      <c r="G28" s="20"/>
      <c r="H28" s="16"/>
    </row>
    <row r="29" spans="1:8" ht="15" customHeight="1">
      <c r="A29" s="6" t="s">
        <v>35</v>
      </c>
      <c r="B29" s="94">
        <f aca="true" t="shared" si="1" ref="B29:D30">IF(B11+B20=0,0,B11+B20)</f>
        <v>547</v>
      </c>
      <c r="C29" s="94">
        <v>10</v>
      </c>
      <c r="D29" s="88">
        <f t="shared" si="1"/>
        <v>562</v>
      </c>
      <c r="E29" s="20"/>
      <c r="F29" s="27"/>
      <c r="G29" s="27"/>
      <c r="H29" s="16"/>
    </row>
    <row r="30" spans="1:8" ht="15" customHeight="1">
      <c r="A30" s="6" t="s">
        <v>36</v>
      </c>
      <c r="B30" s="94">
        <f t="shared" si="1"/>
        <v>4566</v>
      </c>
      <c r="C30" s="94">
        <v>58</v>
      </c>
      <c r="D30" s="88">
        <f t="shared" si="1"/>
        <v>4666</v>
      </c>
      <c r="E30" s="16"/>
      <c r="F30" s="27"/>
      <c r="G30" s="27"/>
      <c r="H30" s="16"/>
    </row>
    <row r="31" spans="1:8" ht="15" customHeight="1">
      <c r="A31" s="7" t="str">
        <f>A13</f>
        <v>Total</v>
      </c>
      <c r="B31" s="89">
        <f>IF(B29+B30=0,0,B29+B30)</f>
        <v>5113</v>
      </c>
      <c r="C31" s="89">
        <f>IF(SUM(C25:C30)=0,0,SUM(C25:C30))</f>
        <v>68</v>
      </c>
      <c r="D31" s="89">
        <f>SUM(D25:D30)</f>
        <v>5228</v>
      </c>
      <c r="E31" s="16"/>
      <c r="F31" s="27"/>
      <c r="G31" s="27"/>
      <c r="H31" s="16"/>
    </row>
    <row r="32" spans="2:8" ht="12.75">
      <c r="B32" s="25"/>
      <c r="C32" s="25"/>
      <c r="E32" s="16"/>
      <c r="F32" s="30"/>
      <c r="G32" s="30"/>
      <c r="H32" s="16"/>
    </row>
    <row r="33" spans="1:8" ht="14.25">
      <c r="A33" s="8" t="str">
        <f>"In summary, "&amp;TEXT($D$31,"0,000")&amp;" of UI's customers are participating in the CTCleanEnergyOptions Program"</f>
        <v>In summary, 5,228 of UI's customers are participating in the CTCleanEnergyOptions Program</v>
      </c>
      <c r="C33" s="25"/>
      <c r="D33" s="25"/>
      <c r="E33" s="16"/>
      <c r="F33" s="30"/>
      <c r="G33" s="30"/>
      <c r="H33" s="16"/>
    </row>
    <row r="34" spans="3:7" ht="12.75">
      <c r="C34" s="16"/>
      <c r="D34" s="16"/>
      <c r="E34" s="16"/>
      <c r="F34" s="16"/>
      <c r="G34" s="16"/>
    </row>
    <row r="35" spans="1:2" ht="12.75">
      <c r="A35" s="1" t="s">
        <v>45</v>
      </c>
      <c r="B35" s="33"/>
    </row>
    <row r="36" ht="12.75">
      <c r="A36" s="2" t="s">
        <v>39</v>
      </c>
    </row>
    <row r="38" ht="12.75">
      <c r="A38" s="3" t="str">
        <f>'Smry Load Customers &amp; CleanOpt'!A46</f>
        <v>Dated 05/05/2011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7" r:id="rId1"/>
  <ignoredErrors>
    <ignoredError sqref="B29:B30 C25: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Paul</cp:lastModifiedBy>
  <cp:lastPrinted>2011-03-02T16:50:51Z</cp:lastPrinted>
  <dcterms:created xsi:type="dcterms:W3CDTF">2009-03-17T13:14:28Z</dcterms:created>
  <dcterms:modified xsi:type="dcterms:W3CDTF">2011-05-10T15:07:39Z</dcterms:modified>
  <cp:category/>
  <cp:version/>
  <cp:contentType/>
  <cp:contentStatus/>
</cp:coreProperties>
</file>