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4335" windowHeight="6810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'Suppliers'!$A$1:$F$40</definedName>
  </definedNames>
  <calcPr fullCalcOnLoad="1"/>
</workbook>
</file>

<file path=xl/sharedStrings.xml><?xml version="1.0" encoding="utf-8"?>
<sst xmlns="http://schemas.openxmlformats.org/spreadsheetml/2006/main" count="132" uniqueCount="86">
  <si>
    <t>The United Illuminating Company</t>
  </si>
  <si>
    <t>Electric Suppliers - MWh Load &amp; Customer Count Data</t>
  </si>
  <si>
    <t>Compliance Filing for Docket No. 06-10-22</t>
  </si>
  <si>
    <t>Customer Counts by Class</t>
  </si>
  <si>
    <t>Residential</t>
  </si>
  <si>
    <t>Business</t>
  </si>
  <si>
    <t>Total</t>
  </si>
  <si>
    <t>Business - SS</t>
  </si>
  <si>
    <t>Business - LRS</t>
  </si>
  <si>
    <t>Clearview Electric, Inc.</t>
  </si>
  <si>
    <t>MWh</t>
  </si>
  <si>
    <t>Consolidated Edison Solutions</t>
  </si>
  <si>
    <t>Suppliers</t>
  </si>
  <si>
    <t>UI</t>
  </si>
  <si>
    <t xml:space="preserve">     Total</t>
  </si>
  <si>
    <t>Dominion Retail, Inc.</t>
  </si>
  <si>
    <t>Gexa Energy Connecticut, LLC</t>
  </si>
  <si>
    <t>Glacial Energy of New England, Inc.</t>
  </si>
  <si>
    <t>Hess Corporation</t>
  </si>
  <si>
    <t>Integrys Energy Services, Inc.</t>
  </si>
  <si>
    <t>Liberty Power Delaware, LLC</t>
  </si>
  <si>
    <t>Liberty Power Holdings, LLC</t>
  </si>
  <si>
    <t>Customers</t>
  </si>
  <si>
    <t>MX Energy</t>
  </si>
  <si>
    <t>Sempra Energy Solutions</t>
  </si>
  <si>
    <t>Suez Energy Resources NA</t>
  </si>
  <si>
    <t>TransCanada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</si>
  <si>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</si>
  <si>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</si>
  <si>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</si>
  <si>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</si>
  <si>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</si>
  <si>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</si>
  <si>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</si>
  <si>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</si>
  <si>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</si>
  <si>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</si>
  <si>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</si>
  <si>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</si>
  <si>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</si>
  <si>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</si>
  <si>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% of Total</t>
  </si>
  <si>
    <t>% of Class</t>
  </si>
  <si>
    <t>CTCleanOptions</t>
  </si>
  <si>
    <t>* The customer counts are as of month end and do not reflect pending enrollments.</t>
  </si>
  <si>
    <t>Customers with monthly demands of 500kW or more are required to take service under LRS GSC rates.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</si>
  <si>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</si>
  <si>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</si>
  <si>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</si>
  <si>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</si>
  <si>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Customer Count - Suppliers and UI </t>
    </r>
    <r>
      <rPr>
        <b/>
        <vertAlign val="superscript"/>
        <sz val="8"/>
        <rFont val="Arial"/>
        <family val="2"/>
      </rPr>
      <t>2</t>
    </r>
  </si>
  <si>
    <r>
      <t>Customer Load - Suppliers and UI (</t>
    </r>
    <r>
      <rPr>
        <b/>
        <sz val="8"/>
        <rFont val="Arial"/>
        <family val="2"/>
      </rPr>
      <t>MWh</t>
    </r>
    <r>
      <rPr>
        <b/>
        <sz val="11"/>
        <rFont val="Arial"/>
        <family val="2"/>
      </rPr>
      <t xml:space="preserve">) </t>
    </r>
    <r>
      <rPr>
        <b/>
        <vertAlign val="superscript"/>
        <sz val="8"/>
        <rFont val="Arial"/>
        <family val="2"/>
      </rPr>
      <t>1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</si>
  <si>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</si>
  <si>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through a surcharge on their bill.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</si>
  <si>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</si>
  <si>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</si>
  <si>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</si>
  <si>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</si>
  <si>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Total UI Territory</t>
  </si>
  <si>
    <t>Viridian Energy</t>
  </si>
  <si>
    <t>Verde Energy</t>
  </si>
  <si>
    <t>ResCom Energy</t>
  </si>
  <si>
    <t>Discount Power</t>
  </si>
  <si>
    <t>North American Power</t>
  </si>
  <si>
    <t>Starion Energy</t>
  </si>
  <si>
    <t>Cianbro</t>
  </si>
  <si>
    <t>Choice Energy</t>
  </si>
  <si>
    <t>South Jersey Energy Company</t>
  </si>
  <si>
    <t>Reliable Power</t>
  </si>
  <si>
    <t>Summary Data</t>
  </si>
  <si>
    <t>Data as of November 30, 2010</t>
  </si>
  <si>
    <t>Spark Energy</t>
  </si>
  <si>
    <t>Dated 12/03/2010</t>
  </si>
  <si>
    <t>Supplier Accounts as of
11/30/10</t>
  </si>
  <si>
    <t>% of
Migrated
Customers</t>
  </si>
  <si>
    <t>Nov '10
Total</t>
  </si>
  <si>
    <t>Constellation NewEnergy, Inc.</t>
  </si>
  <si>
    <r>
      <t>Direct Energy Business, LLC</t>
    </r>
    <r>
      <rPr>
        <sz val="8"/>
        <rFont val="Arial"/>
        <family val="2"/>
      </rPr>
      <t xml:space="preserve"> </t>
    </r>
  </si>
  <si>
    <t>Direct Energy Services, LLC</t>
  </si>
  <si>
    <t>Energy Plus Holdings LLC</t>
  </si>
  <si>
    <t>Public Power LLC</t>
  </si>
  <si>
    <t>Comparison by EnergyChoiceMatters.com</t>
  </si>
  <si>
    <t>Nov '10
Residential</t>
  </si>
  <si>
    <t>Nov '10
Business</t>
  </si>
  <si>
    <t>Oct '10
Total</t>
  </si>
  <si>
    <t>Change vs.
Oct '10
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</si>
</sst>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</numFmts>
  <fonts count="3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zoomScale="85" zoomScaleNormal="85" zoomScalePageLayoutView="0" workbookViewId="0" topLeftCell="A4">
      <selection activeCell="A1" sqref="A1"/>
    </sheetView>
  </sheetViews>
  <sheetFormatPr defaultColWidth="9.140625" defaultRowHeight="12.75"/>
  <cols>
    <col min="1" max="1" width="16.421875" style="46" customWidth="1"/>
    <col min="2" max="2" width="14.28125" style="46" customWidth="1"/>
    <col min="3" max="3" width="11.7109375" style="46" customWidth="1"/>
    <col min="4" max="4" width="14.28125" style="46" customWidth="1"/>
    <col min="5" max="5" width="11.7109375" style="46" customWidth="1"/>
    <col min="6" max="6" width="14.28125" style="46" customWidth="1"/>
    <col min="7" max="7" width="11.7109375" style="46" customWidth="1"/>
    <col min="8" max="8" width="14.28125" style="46" customWidth="1"/>
    <col min="9" max="9" width="11.7109375" style="46" customWidth="1"/>
    <col min="10" max="16384" width="9.140625" style="46" customWidth="1"/>
  </cols>
  <sheetData>
    <row r="1" spans="1:9" s="43" customFormat="1" ht="18" customHeight="1">
      <c r="A1" s="39" t="s">
        <v>0</v>
      </c>
      <c r="B1" s="40"/>
      <c r="C1" s="40"/>
      <c r="D1" s="40"/>
      <c r="E1" s="40"/>
      <c r="F1" s="40"/>
      <c r="G1" s="41"/>
      <c r="H1" s="42"/>
      <c r="I1" s="42"/>
    </row>
    <row r="2" spans="1:9" s="43" customFormat="1" ht="18" customHeight="1">
      <c r="A2" s="39" t="s">
        <v>69</v>
      </c>
      <c r="B2" s="40"/>
      <c r="C2" s="40"/>
      <c r="D2" s="40"/>
      <c r="E2" s="40"/>
      <c r="F2" s="40"/>
      <c r="G2" s="41"/>
      <c r="H2" s="42"/>
      <c r="I2" s="42"/>
    </row>
    <row r="3" spans="1:9" s="43" customFormat="1" ht="18" customHeight="1">
      <c r="A3" s="39" t="s">
        <v>48</v>
      </c>
      <c r="B3" s="40"/>
      <c r="C3" s="40"/>
      <c r="D3" s="40"/>
      <c r="E3" s="40"/>
      <c r="F3" s="40"/>
      <c r="G3" s="41"/>
      <c r="H3" s="42"/>
      <c r="I3" s="42"/>
    </row>
    <row r="4" spans="1:9" s="43" customFormat="1" ht="18" customHeight="1">
      <c r="A4" s="44" t="s">
        <v>2</v>
      </c>
      <c r="B4" s="42"/>
      <c r="C4" s="42"/>
      <c r="D4" s="42"/>
      <c r="E4" s="42"/>
      <c r="F4" s="42"/>
      <c r="G4" s="42"/>
      <c r="H4" s="42"/>
      <c r="I4" s="42"/>
    </row>
    <row r="5" spans="1:9" s="43" customFormat="1" ht="18" customHeight="1">
      <c r="A5" s="38" t="s">
        <v>70</v>
      </c>
      <c r="B5" s="42"/>
      <c r="C5" s="42"/>
      <c r="D5" s="92"/>
      <c r="E5" s="92"/>
      <c r="F5" s="92"/>
      <c r="G5" s="42"/>
      <c r="H5" s="42"/>
      <c r="I5" s="42"/>
    </row>
    <row r="7" spans="1:7" ht="6.75" customHeight="1">
      <c r="A7" s="45"/>
      <c r="B7" s="45"/>
      <c r="C7" s="45"/>
      <c r="D7" s="45"/>
      <c r="E7" s="45"/>
      <c r="F7" s="45"/>
      <c r="G7" s="45"/>
    </row>
    <row r="8" spans="1:9" ht="18" customHeight="1">
      <c r="A8" s="47" t="s">
        <v>51</v>
      </c>
      <c r="B8" s="48"/>
      <c r="C8" s="48"/>
      <c r="D8" s="48"/>
      <c r="E8" s="48"/>
      <c r="F8" s="48"/>
      <c r="G8" s="49"/>
      <c r="H8" s="42"/>
      <c r="I8" s="42"/>
    </row>
    <row r="9" spans="1:9" s="54" customFormat="1" ht="18" customHeight="1">
      <c r="A9" s="46"/>
      <c r="B9" s="50" t="s">
        <v>55</v>
      </c>
      <c r="C9" s="51"/>
      <c r="D9" s="50" t="s">
        <v>7</v>
      </c>
      <c r="E9" s="52"/>
      <c r="F9" s="50" t="s">
        <v>8</v>
      </c>
      <c r="G9" s="53"/>
      <c r="H9" s="50" t="s">
        <v>58</v>
      </c>
      <c r="I9" s="52"/>
    </row>
    <row r="10" spans="1:9" ht="18" customHeight="1">
      <c r="A10" s="55"/>
      <c r="B10" s="56" t="s">
        <v>10</v>
      </c>
      <c r="C10" s="57" t="s">
        <v>42</v>
      </c>
      <c r="D10" s="56" t="str">
        <f>B10</f>
        <v>MWh</v>
      </c>
      <c r="E10" s="57" t="s">
        <v>42</v>
      </c>
      <c r="F10" s="56" t="str">
        <f>D10</f>
        <v>MWh</v>
      </c>
      <c r="G10" s="57" t="s">
        <v>42</v>
      </c>
      <c r="H10" s="56" t="str">
        <f>F10</f>
        <v>MWh</v>
      </c>
      <c r="I10" s="57" t="s">
        <v>41</v>
      </c>
    </row>
    <row r="11" spans="1:9" ht="18" customHeight="1">
      <c r="A11" s="58" t="s">
        <v>12</v>
      </c>
      <c r="B11" s="90">
        <v>72833</v>
      </c>
      <c r="C11" s="59">
        <f>IF(B11=0,0,B11/$B$13)</f>
        <v>0.4352656427418873</v>
      </c>
      <c r="D11" s="90">
        <v>133042</v>
      </c>
      <c r="E11" s="59">
        <f>IF(D11=0,0,D11/$D$13)</f>
        <v>0.7795642849609169</v>
      </c>
      <c r="F11" s="90">
        <v>101406</v>
      </c>
      <c r="G11" s="59">
        <f>IF(F11=0,0,F11/$F$13)</f>
        <v>0.9433467291806207</v>
      </c>
      <c r="H11" s="60">
        <f>IF(B11+D11+F11=0,0,B11+D11+F11)</f>
        <v>307281</v>
      </c>
      <c r="I11" s="59">
        <f>IF(H11=0,0,H11/$H$13)</f>
        <v>0.6897626872104299</v>
      </c>
    </row>
    <row r="12" spans="1:9" ht="18" customHeight="1">
      <c r="A12" s="58" t="s">
        <v>13</v>
      </c>
      <c r="B12" s="91">
        <v>94497</v>
      </c>
      <c r="C12" s="59">
        <f>IF(B12=0,0,B12/$B$13)</f>
        <v>0.5647343572581127</v>
      </c>
      <c r="D12" s="91">
        <v>37620</v>
      </c>
      <c r="E12" s="59">
        <f>IF(D12=0,0,D12/$D$13)</f>
        <v>0.2204357150390831</v>
      </c>
      <c r="F12" s="91">
        <v>6090</v>
      </c>
      <c r="G12" s="59">
        <f>IF(F12=0,0,F12/$F$13)</f>
        <v>0.05665327081937933</v>
      </c>
      <c r="H12" s="60">
        <f>IF(B12+D12+F12=0,0,B12+D12+F12)</f>
        <v>138207</v>
      </c>
      <c r="I12" s="59">
        <f>IF(H12=0,0,H12/$H$13)</f>
        <v>0.31023731278957006</v>
      </c>
    </row>
    <row r="13" spans="1:9" ht="18" customHeight="1">
      <c r="A13" s="58" t="s">
        <v>14</v>
      </c>
      <c r="B13" s="61">
        <f>SUM(B11:B12)</f>
        <v>167330</v>
      </c>
      <c r="C13" s="62"/>
      <c r="D13" s="61">
        <f>SUM(D11:D12)</f>
        <v>170662</v>
      </c>
      <c r="E13" s="62"/>
      <c r="F13" s="61">
        <f>SUM(F11:F12)</f>
        <v>107496</v>
      </c>
      <c r="G13" s="62"/>
      <c r="H13" s="61">
        <f>IF(H11+H12=0,0,H11+H12)</f>
        <v>445488</v>
      </c>
      <c r="I13" s="63"/>
    </row>
    <row r="14" ht="18" customHeight="1">
      <c r="H14" s="45"/>
    </row>
    <row r="15" spans="1:8" ht="18" customHeight="1">
      <c r="A15" s="64" t="str">
        <f>"As the above table shows, "&amp;TEXT(H11,"0,000")&amp;" MWh, or "&amp;TEXT(I11,"0.0%")&amp;" of UI's total load is served by electric suppliers"</f>
        <v>As the above table shows, 307,281 MWh, or 69.0% of UI's total load is served by electric suppliers</v>
      </c>
      <c r="B15" s="65"/>
      <c r="C15" s="66"/>
      <c r="D15" s="65"/>
      <c r="E15" s="66"/>
      <c r="F15" s="67"/>
      <c r="G15" s="68"/>
      <c r="H15" s="45"/>
    </row>
    <row r="16" spans="1:8" ht="18" customHeight="1">
      <c r="A16" s="64" t="str">
        <f>"while "&amp;TEXT(H12,"0,000")&amp;" MHh, or "&amp;TEXT(I12,"0.0%")&amp;" of the load is provided under Standard Service or Last Resort service through UI."</f>
        <v>while 138,207 MHh, or 31.0% of the load is provided under Standard Service or Last Resort service through UI.</v>
      </c>
      <c r="G16" s="68"/>
      <c r="H16" s="45"/>
    </row>
    <row r="17" spans="7:8" ht="18" customHeight="1">
      <c r="G17" s="68"/>
      <c r="H17" s="45"/>
    </row>
    <row r="18" spans="7:8" ht="18" customHeight="1">
      <c r="G18" s="68"/>
      <c r="H18" s="45"/>
    </row>
    <row r="19" spans="1:9" ht="18" customHeight="1">
      <c r="A19" s="47" t="s">
        <v>50</v>
      </c>
      <c r="B19" s="48"/>
      <c r="C19" s="48"/>
      <c r="D19" s="48"/>
      <c r="E19" s="48"/>
      <c r="F19" s="48"/>
      <c r="G19" s="69"/>
      <c r="H19" s="41"/>
      <c r="I19" s="42"/>
    </row>
    <row r="20" spans="1:9" ht="18" customHeight="1">
      <c r="A20" s="58"/>
      <c r="B20" s="50" t="s">
        <v>55</v>
      </c>
      <c r="C20" s="70"/>
      <c r="D20" s="50" t="s">
        <v>7</v>
      </c>
      <c r="E20" s="71"/>
      <c r="F20" s="50" t="s">
        <v>8</v>
      </c>
      <c r="G20" s="53"/>
      <c r="H20" s="50" t="s">
        <v>58</v>
      </c>
      <c r="I20" s="52"/>
    </row>
    <row r="21" spans="1:9" ht="18" customHeight="1">
      <c r="A21" s="55"/>
      <c r="B21" s="56" t="s">
        <v>22</v>
      </c>
      <c r="C21" s="57" t="s">
        <v>42</v>
      </c>
      <c r="D21" s="56" t="str">
        <f>B21</f>
        <v>Customers</v>
      </c>
      <c r="E21" s="57" t="s">
        <v>42</v>
      </c>
      <c r="F21" s="56" t="str">
        <f>D21</f>
        <v>Customers</v>
      </c>
      <c r="G21" s="57" t="s">
        <v>42</v>
      </c>
      <c r="H21" s="56" t="str">
        <f>F21</f>
        <v>Customers</v>
      </c>
      <c r="I21" s="57" t="s">
        <v>41</v>
      </c>
    </row>
    <row r="22" spans="1:10" ht="18" customHeight="1">
      <c r="A22" s="58" t="str">
        <f>A11</f>
        <v>Suppliers</v>
      </c>
      <c r="B22" s="90">
        <v>115587</v>
      </c>
      <c r="C22" s="59">
        <f>IF(B22=0,0,B22/$B$24)</f>
        <v>0.39783369644903815</v>
      </c>
      <c r="D22" s="90">
        <v>19955</v>
      </c>
      <c r="E22" s="72">
        <f>IF(D22=0,0,D22/$D$24)</f>
        <v>0.5239733221300283</v>
      </c>
      <c r="F22" s="90">
        <v>265</v>
      </c>
      <c r="G22" s="59">
        <f>IF(F22=0,0,F22/$F$24)</f>
        <v>0.9075342465753424</v>
      </c>
      <c r="H22" s="60">
        <f>IF(B22+D22+F22=0,0,B22+D22+F22)</f>
        <v>135807</v>
      </c>
      <c r="I22" s="59">
        <f>IF(H22=0,0,H22/$H$24)</f>
        <v>0.4128913981338757</v>
      </c>
      <c r="J22" s="73"/>
    </row>
    <row r="23" spans="1:9" ht="18" customHeight="1">
      <c r="A23" s="58" t="str">
        <f>A12</f>
        <v>UI</v>
      </c>
      <c r="B23" s="91">
        <v>174954</v>
      </c>
      <c r="C23" s="59">
        <f>IF(B23=0,0,B23/$B$24)</f>
        <v>0.6021663035509618</v>
      </c>
      <c r="D23" s="91">
        <v>18129</v>
      </c>
      <c r="E23" s="72">
        <f>IF(D23=0,0,D23/$D$24)</f>
        <v>0.47602667786997166</v>
      </c>
      <c r="F23" s="91">
        <v>27</v>
      </c>
      <c r="G23" s="59">
        <f>IF(F23=0,0,F23/$F$24)</f>
        <v>0.09246575342465753</v>
      </c>
      <c r="H23" s="60">
        <f>IF(B23+D23+F23=0,0,B23+D23+F23)</f>
        <v>193110</v>
      </c>
      <c r="I23" s="59">
        <f>IF(H23=0,0,H23/$H$24)</f>
        <v>0.5871086018661242</v>
      </c>
    </row>
    <row r="24" spans="1:9" ht="18" customHeight="1">
      <c r="A24" s="58" t="str">
        <f>A13</f>
        <v>     Total</v>
      </c>
      <c r="B24" s="61">
        <f>SUM(B22:B23)</f>
        <v>290541</v>
      </c>
      <c r="C24" s="74"/>
      <c r="D24" s="61">
        <f>SUM(D22:D23)</f>
        <v>38084</v>
      </c>
      <c r="E24" s="62"/>
      <c r="F24" s="61">
        <f>SUM(F22:F23)</f>
        <v>292</v>
      </c>
      <c r="G24" s="62"/>
      <c r="H24" s="61">
        <f>IF(H22+H23=0,0,H22+H23)</f>
        <v>328917</v>
      </c>
      <c r="I24" s="63"/>
    </row>
    <row r="25" spans="7:8" ht="18" customHeight="1">
      <c r="G25" s="68"/>
      <c r="H25" s="45"/>
    </row>
    <row r="26" spans="1:8" ht="18" customHeight="1">
      <c r="A26" s="64" t="str">
        <f>"As the above table shows, "&amp;TEXT(H22,"0,000")&amp;" of UI's total customers, or "&amp;TEXT(I22,"0.0%")&amp;" are served by electric suppliers"</f>
        <v>As the above table shows, 135,807 of UI's total customers, or 41.3% are served by electric suppliers</v>
      </c>
      <c r="G26" s="68"/>
      <c r="H26" s="45"/>
    </row>
    <row r="27" spans="1:8" ht="18" customHeight="1">
      <c r="A27" s="64" t="str">
        <f>"while "&amp;TEXT(H23,"0,000")&amp;" or "&amp;TEXT(I23,"0.0%")&amp;" of the customers continue to receive Standard Service or Last Resort service through UI."</f>
        <v>while 193,110 or 58.7% of the customers continue to receive Standard Service or Last Resort service through UI.</v>
      </c>
      <c r="B27" s="75"/>
      <c r="C27" s="75"/>
      <c r="D27" s="75"/>
      <c r="E27" s="75"/>
      <c r="F27" s="76"/>
      <c r="G27" s="77"/>
      <c r="H27" s="45"/>
    </row>
    <row r="28" spans="2:8" ht="18" customHeight="1">
      <c r="B28" s="45"/>
      <c r="C28" s="45"/>
      <c r="D28" s="77"/>
      <c r="E28" s="77"/>
      <c r="F28" s="78"/>
      <c r="G28" s="78"/>
      <c r="H28" s="45"/>
    </row>
    <row r="29" spans="1:9" ht="18" customHeight="1">
      <c r="A29" s="79" t="s">
        <v>52</v>
      </c>
      <c r="B29" s="80"/>
      <c r="C29" s="80"/>
      <c r="D29" s="81"/>
      <c r="E29" s="81"/>
      <c r="F29" s="82"/>
      <c r="G29" s="82"/>
      <c r="H29" s="80"/>
      <c r="I29" s="83"/>
    </row>
    <row r="30" spans="2:8" ht="18" customHeight="1">
      <c r="B30" s="45"/>
      <c r="C30" s="45"/>
      <c r="D30" s="77"/>
      <c r="E30" s="77"/>
      <c r="F30" s="84"/>
      <c r="G30" s="84"/>
      <c r="H30" s="45"/>
    </row>
    <row r="31" spans="1:9" ht="18" customHeight="1">
      <c r="A31" s="47" t="s">
        <v>54</v>
      </c>
      <c r="B31" s="48"/>
      <c r="C31" s="48"/>
      <c r="D31" s="48"/>
      <c r="E31" s="48"/>
      <c r="F31" s="48"/>
      <c r="G31" s="69"/>
      <c r="H31" s="41"/>
      <c r="I31" s="42"/>
    </row>
    <row r="32" spans="1:9" ht="18" customHeight="1">
      <c r="A32" s="58"/>
      <c r="B32" s="50" t="s">
        <v>4</v>
      </c>
      <c r="C32" s="70"/>
      <c r="D32" s="50" t="s">
        <v>46</v>
      </c>
      <c r="E32" s="71"/>
      <c r="F32" s="50" t="s">
        <v>47</v>
      </c>
      <c r="G32" s="53"/>
      <c r="H32" s="50" t="s">
        <v>58</v>
      </c>
      <c r="I32" s="52"/>
    </row>
    <row r="33" spans="1:9" ht="18" customHeight="1">
      <c r="A33" s="55"/>
      <c r="B33" s="56" t="s">
        <v>22</v>
      </c>
      <c r="C33" s="57" t="s">
        <v>42</v>
      </c>
      <c r="D33" s="56" t="str">
        <f>B33</f>
        <v>Customers</v>
      </c>
      <c r="E33" s="57" t="s">
        <v>42</v>
      </c>
      <c r="F33" s="56" t="str">
        <f>D33</f>
        <v>Customers</v>
      </c>
      <c r="G33" s="57" t="s">
        <v>42</v>
      </c>
      <c r="H33" s="56" t="str">
        <f>F33</f>
        <v>Customers</v>
      </c>
      <c r="I33" s="57" t="s">
        <v>41</v>
      </c>
    </row>
    <row r="34" spans="1:9" ht="18" customHeight="1">
      <c r="A34" s="58" t="s">
        <v>43</v>
      </c>
      <c r="B34" s="61">
        <f>CTCleanEnergyOptions!B31</f>
        <v>4784</v>
      </c>
      <c r="C34" s="62">
        <f>IF(B24=0,0,B34/B24)</f>
        <v>0.016465834426122303</v>
      </c>
      <c r="D34" s="61">
        <f>CTCleanEnergyOptions!C31</f>
        <v>68</v>
      </c>
      <c r="E34" s="62">
        <f>IF(D24+F24=0,0,D34/(D24+F24))</f>
        <v>0.0017719407963310402</v>
      </c>
      <c r="F34" s="61">
        <f>CTCleanEnergyOptions!C25+CTCleanEnergyOptions!C26+CTCleanEnergyOptions!C27+CTCleanEnergyOptions!C28</f>
        <v>0</v>
      </c>
      <c r="G34" s="62">
        <f>IF(F34=0,0,F34/($D$24+$F$24))</f>
        <v>0</v>
      </c>
      <c r="H34" s="61">
        <f>B34+D34+F34</f>
        <v>4852</v>
      </c>
      <c r="I34" s="62">
        <f>IF(H34=0,0,H34/$H$24)</f>
        <v>0.014751441853111879</v>
      </c>
    </row>
    <row r="35" spans="7:8" ht="15.75" customHeight="1">
      <c r="G35" s="68"/>
      <c r="H35" s="45"/>
    </row>
    <row r="36" spans="1:8" ht="15.75" customHeight="1">
      <c r="A36" s="64" t="str">
        <f>"As the above table shows, "&amp;TEXT(H34,"0,000")&amp;" of UI's customers, or "&amp;TEXT(I34,"0.0%")&amp;" are participating in the CTCleanEnergyOptions Program."</f>
        <v>As the above table shows, 4,852 of UI's customers, or 1.5% are participating in the CTCleanEnergyOptions Program.</v>
      </c>
      <c r="G36" s="68"/>
      <c r="H36" s="45"/>
    </row>
    <row r="37" spans="1:8" ht="15.75" customHeight="1">
      <c r="A37" s="64"/>
      <c r="G37" s="68"/>
      <c r="H37" s="45"/>
    </row>
    <row r="38" spans="1:8" ht="15.75" customHeight="1">
      <c r="A38" s="64"/>
      <c r="G38" s="68"/>
      <c r="H38" s="45"/>
    </row>
    <row r="39" spans="1:8" ht="15">
      <c r="A39" s="85" t="s">
        <v>49</v>
      </c>
      <c r="B39" s="75"/>
      <c r="C39" s="75"/>
      <c r="D39" s="75"/>
      <c r="E39" s="75"/>
      <c r="F39" s="76"/>
      <c r="G39" s="77"/>
      <c r="H39" s="45"/>
    </row>
    <row r="40" ht="13.5">
      <c r="A40" s="85" t="s">
        <v>56</v>
      </c>
    </row>
    <row r="41" ht="13.5">
      <c r="A41" s="85" t="s">
        <v>53</v>
      </c>
    </row>
    <row r="42" ht="12.75">
      <c r="A42" s="86" t="s">
        <v>39</v>
      </c>
    </row>
    <row r="43" ht="12.75">
      <c r="A43" s="86" t="s">
        <v>45</v>
      </c>
    </row>
    <row r="46" ht="12.75">
      <c r="A46" s="46" t="s">
        <v>72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11" customWidth="1"/>
    <col min="2" max="2" width="37.421875" style="11" bestFit="1" customWidth="1"/>
    <col min="3" max="3" width="14.28125" style="11" customWidth="1"/>
    <col min="4" max="4" width="13.7109375" style="11" customWidth="1"/>
    <col min="5" max="5" width="11.7109375" style="11" customWidth="1"/>
    <col min="6" max="6" width="16.8515625" style="11" customWidth="1"/>
    <col min="7" max="7" width="9.140625" style="110" customWidth="1"/>
    <col min="8" max="8" width="16.57421875" style="110" customWidth="1"/>
    <col min="9" max="11" width="9.140625" style="11" customWidth="1"/>
    <col min="12" max="16384" width="9.140625" style="16" customWidth="1"/>
  </cols>
  <sheetData>
    <row r="1" spans="1:11" s="15" customFormat="1" ht="18" customHeight="1">
      <c r="A1" s="95" t="str">
        <f>'Smry Load Customers &amp; CleanOpt'!A1</f>
        <v>The United Illuminating Company</v>
      </c>
      <c r="B1" s="34"/>
      <c r="C1" s="34"/>
      <c r="D1" s="34"/>
      <c r="E1" s="34"/>
      <c r="F1" s="9"/>
      <c r="G1" s="109"/>
      <c r="H1" s="109"/>
      <c r="I1" s="96"/>
      <c r="J1" s="96"/>
      <c r="K1" s="96"/>
    </row>
    <row r="2" spans="1:11" s="15" customFormat="1" ht="18" customHeight="1">
      <c r="A2" s="95" t="s">
        <v>1</v>
      </c>
      <c r="B2" s="34"/>
      <c r="C2" s="34"/>
      <c r="D2" s="34"/>
      <c r="E2" s="34"/>
      <c r="F2" s="9"/>
      <c r="G2" s="109"/>
      <c r="H2" s="109"/>
      <c r="I2" s="96"/>
      <c r="J2" s="96"/>
      <c r="K2" s="96"/>
    </row>
    <row r="3" spans="1:11" s="15" customFormat="1" ht="18" customHeight="1">
      <c r="A3" s="95" t="s">
        <v>2</v>
      </c>
      <c r="B3" s="34"/>
      <c r="C3" s="34"/>
      <c r="D3" s="34"/>
      <c r="E3" s="34"/>
      <c r="F3" s="9"/>
      <c r="G3" s="109"/>
      <c r="H3" s="109"/>
      <c r="I3" s="96"/>
      <c r="J3" s="96"/>
      <c r="K3" s="96"/>
    </row>
    <row r="4" spans="1:11" s="15" customFormat="1" ht="18" customHeight="1">
      <c r="A4" s="97" t="str">
        <f>'Smry Load Customers &amp; CleanOpt'!A5</f>
        <v>Data as of November 30, 2010</v>
      </c>
      <c r="B4" s="34"/>
      <c r="C4" s="34"/>
      <c r="D4" s="34"/>
      <c r="E4" s="34"/>
      <c r="F4" s="35"/>
      <c r="G4" s="109"/>
      <c r="H4" s="109"/>
      <c r="I4" s="96"/>
      <c r="J4" s="96"/>
      <c r="K4" s="96"/>
    </row>
    <row r="5" spans="1:6" ht="17.25" customHeight="1">
      <c r="A5" s="36"/>
      <c r="B5" s="113"/>
      <c r="C5" s="114" t="s">
        <v>81</v>
      </c>
      <c r="D5" s="113"/>
      <c r="E5" s="13"/>
      <c r="F5" s="13"/>
    </row>
    <row r="6" spans="1:11" s="15" customFormat="1" ht="18" customHeight="1">
      <c r="A6" s="98"/>
      <c r="B6" s="99"/>
      <c r="C6" s="97" t="s">
        <v>3</v>
      </c>
      <c r="D6" s="97"/>
      <c r="E6" s="97"/>
      <c r="F6" s="34"/>
      <c r="G6" s="109"/>
      <c r="H6" s="109"/>
      <c r="I6" s="96"/>
      <c r="J6" s="96"/>
      <c r="K6" s="96"/>
    </row>
    <row r="7" spans="1:8" ht="38.25">
      <c r="A7" s="36"/>
      <c r="B7" s="100" t="s">
        <v>73</v>
      </c>
      <c r="C7" s="100" t="s">
        <v>82</v>
      </c>
      <c r="D7" s="107" t="s">
        <v>83</v>
      </c>
      <c r="E7" s="100" t="s">
        <v>75</v>
      </c>
      <c r="F7" s="100" t="s">
        <v>74</v>
      </c>
      <c r="G7" s="108" t="s">
        <v>84</v>
      </c>
      <c r="H7" s="108" t="s">
        <v>85</v>
      </c>
    </row>
    <row r="8" spans="1:8" ht="14.25" customHeight="1">
      <c r="A8" s="36"/>
      <c r="B8" s="37" t="s">
        <v>66</v>
      </c>
      <c r="C8" s="101">
        <v>746</v>
      </c>
      <c r="D8" s="101">
        <v>31</v>
      </c>
      <c r="E8" s="36">
        <f aca="true" t="shared" si="0" ref="E8:E36">IF(SUM(C8:D8)=0,0,SUM(C8:D8))</f>
        <v>777</v>
      </c>
      <c r="F8" s="102">
        <f aca="true" t="shared" si="1" ref="F8:F36">IF(E8=0,"",E8/$E$37)</f>
        <v>0.0057213545693520955</v>
      </c>
      <c r="G8" s="110">
        <v>659</v>
      </c>
      <c r="H8" s="112">
        <f>E8-G8</f>
        <v>118</v>
      </c>
    </row>
    <row r="9" spans="1:8" ht="14.25" customHeight="1">
      <c r="A9" s="36"/>
      <c r="B9" s="37" t="s">
        <v>65</v>
      </c>
      <c r="C9" s="101"/>
      <c r="D9" s="101">
        <v>3</v>
      </c>
      <c r="E9" s="36">
        <f t="shared" si="0"/>
        <v>3</v>
      </c>
      <c r="F9" s="102">
        <f t="shared" si="1"/>
        <v>2.209017208244052E-05</v>
      </c>
      <c r="G9" s="110">
        <v>3</v>
      </c>
      <c r="H9" s="112">
        <f aca="true" t="shared" si="2" ref="H9:H37">E9-G9</f>
        <v>0</v>
      </c>
    </row>
    <row r="10" spans="1:8" ht="14.25" customHeight="1">
      <c r="A10" s="36"/>
      <c r="B10" s="37" t="s">
        <v>9</v>
      </c>
      <c r="C10" s="101">
        <v>1804</v>
      </c>
      <c r="D10" s="101">
        <v>25</v>
      </c>
      <c r="E10" s="36">
        <f t="shared" si="0"/>
        <v>1829</v>
      </c>
      <c r="F10" s="102">
        <f t="shared" si="1"/>
        <v>0.013467641579594571</v>
      </c>
      <c r="G10" s="111">
        <v>1973</v>
      </c>
      <c r="H10" s="112">
        <f t="shared" si="2"/>
        <v>-144</v>
      </c>
    </row>
    <row r="11" spans="1:8" ht="14.25" customHeight="1">
      <c r="A11" s="36"/>
      <c r="B11" s="37" t="s">
        <v>11</v>
      </c>
      <c r="C11" s="101">
        <v>4617</v>
      </c>
      <c r="D11" s="101">
        <v>1047</v>
      </c>
      <c r="E11" s="36">
        <f t="shared" si="0"/>
        <v>5664</v>
      </c>
      <c r="F11" s="102">
        <f t="shared" si="1"/>
        <v>0.041706244891647704</v>
      </c>
      <c r="G11" s="111">
        <v>5459</v>
      </c>
      <c r="H11" s="112">
        <f t="shared" si="2"/>
        <v>205</v>
      </c>
    </row>
    <row r="12" spans="1:8" ht="14.25" customHeight="1">
      <c r="A12" s="36"/>
      <c r="B12" s="37" t="s">
        <v>76</v>
      </c>
      <c r="C12" s="101">
        <v>654</v>
      </c>
      <c r="D12" s="101">
        <v>2544</v>
      </c>
      <c r="E12" s="36">
        <f t="shared" si="0"/>
        <v>3198</v>
      </c>
      <c r="F12" s="102">
        <f t="shared" si="1"/>
        <v>0.023548123439881597</v>
      </c>
      <c r="G12" s="111">
        <v>3223</v>
      </c>
      <c r="H12" s="112">
        <f t="shared" si="2"/>
        <v>-25</v>
      </c>
    </row>
    <row r="13" spans="1:8" ht="14.25" customHeight="1">
      <c r="A13" s="36"/>
      <c r="B13" s="37" t="s">
        <v>77</v>
      </c>
      <c r="C13" s="101">
        <v>13</v>
      </c>
      <c r="D13" s="101">
        <v>1113</v>
      </c>
      <c r="E13" s="36">
        <f t="shared" si="0"/>
        <v>1126</v>
      </c>
      <c r="F13" s="102">
        <f t="shared" si="1"/>
        <v>0.008291177921609343</v>
      </c>
      <c r="G13" s="111">
        <v>1122</v>
      </c>
      <c r="H13" s="112">
        <f t="shared" si="2"/>
        <v>4</v>
      </c>
    </row>
    <row r="14" spans="1:8" ht="14.25" customHeight="1">
      <c r="A14" s="36"/>
      <c r="B14" s="37" t="s">
        <v>78</v>
      </c>
      <c r="C14" s="101">
        <v>12490</v>
      </c>
      <c r="D14" s="101">
        <v>2638</v>
      </c>
      <c r="E14" s="36">
        <f t="shared" si="0"/>
        <v>15128</v>
      </c>
      <c r="F14" s="102">
        <f t="shared" si="1"/>
        <v>0.1113933744210534</v>
      </c>
      <c r="G14" s="111">
        <v>15611</v>
      </c>
      <c r="H14" s="112">
        <f t="shared" si="2"/>
        <v>-483</v>
      </c>
    </row>
    <row r="15" spans="1:8" ht="14.25" customHeight="1">
      <c r="A15" s="36"/>
      <c r="B15" s="103" t="s">
        <v>62</v>
      </c>
      <c r="C15" s="101">
        <v>4114</v>
      </c>
      <c r="D15" s="101">
        <v>948</v>
      </c>
      <c r="E15" s="36">
        <f t="shared" si="0"/>
        <v>5062</v>
      </c>
      <c r="F15" s="102">
        <f t="shared" si="1"/>
        <v>0.03727348369377131</v>
      </c>
      <c r="G15" s="111">
        <v>4515</v>
      </c>
      <c r="H15" s="112">
        <f t="shared" si="2"/>
        <v>547</v>
      </c>
    </row>
    <row r="16" spans="1:8" ht="14.25" customHeight="1">
      <c r="A16" s="36"/>
      <c r="B16" s="37" t="s">
        <v>15</v>
      </c>
      <c r="C16" s="101">
        <v>13672</v>
      </c>
      <c r="D16" s="101">
        <v>1259</v>
      </c>
      <c r="E16" s="36">
        <f t="shared" si="0"/>
        <v>14931</v>
      </c>
      <c r="F16" s="102">
        <f t="shared" si="1"/>
        <v>0.10994278645430648</v>
      </c>
      <c r="G16" s="111">
        <v>14711</v>
      </c>
      <c r="H16" s="112">
        <f t="shared" si="2"/>
        <v>220</v>
      </c>
    </row>
    <row r="17" spans="1:8" ht="14.25" customHeight="1">
      <c r="A17" s="36"/>
      <c r="B17" s="103" t="s">
        <v>79</v>
      </c>
      <c r="C17" s="101">
        <v>6125</v>
      </c>
      <c r="D17" s="101">
        <v>988</v>
      </c>
      <c r="E17" s="36">
        <f t="shared" si="0"/>
        <v>7113</v>
      </c>
      <c r="F17" s="102">
        <f t="shared" si="1"/>
        <v>0.05237579800746648</v>
      </c>
      <c r="G17" s="111">
        <v>6926</v>
      </c>
      <c r="H17" s="112">
        <f t="shared" si="2"/>
        <v>187</v>
      </c>
    </row>
    <row r="18" spans="1:8" ht="14.25" customHeight="1">
      <c r="A18" s="36"/>
      <c r="B18" s="37" t="s">
        <v>16</v>
      </c>
      <c r="C18" s="101">
        <v>428</v>
      </c>
      <c r="D18" s="101">
        <v>567</v>
      </c>
      <c r="E18" s="36">
        <f t="shared" si="0"/>
        <v>995</v>
      </c>
      <c r="F18" s="102">
        <f t="shared" si="1"/>
        <v>0.007326573740676107</v>
      </c>
      <c r="G18" s="110">
        <v>803</v>
      </c>
      <c r="H18" s="112">
        <f t="shared" si="2"/>
        <v>192</v>
      </c>
    </row>
    <row r="19" spans="1:8" ht="14.25" customHeight="1">
      <c r="A19" s="36"/>
      <c r="B19" s="37" t="s">
        <v>17</v>
      </c>
      <c r="C19" s="101">
        <v>10</v>
      </c>
      <c r="D19" s="101">
        <v>166</v>
      </c>
      <c r="E19" s="36">
        <f t="shared" si="0"/>
        <v>176</v>
      </c>
      <c r="F19" s="102">
        <f t="shared" si="1"/>
        <v>0.001295956762169844</v>
      </c>
      <c r="G19" s="110">
        <v>212</v>
      </c>
      <c r="H19" s="112">
        <f t="shared" si="2"/>
        <v>-36</v>
      </c>
    </row>
    <row r="20" spans="1:8" ht="14.25" customHeight="1">
      <c r="A20" s="36"/>
      <c r="B20" s="37" t="s">
        <v>18</v>
      </c>
      <c r="C20" s="101">
        <v>48</v>
      </c>
      <c r="D20" s="101">
        <v>516</v>
      </c>
      <c r="E20" s="36">
        <f t="shared" si="0"/>
        <v>564</v>
      </c>
      <c r="F20" s="102">
        <f t="shared" si="1"/>
        <v>0.0041529523514988185</v>
      </c>
      <c r="G20" s="110">
        <v>565</v>
      </c>
      <c r="H20" s="112">
        <f t="shared" si="2"/>
        <v>-1</v>
      </c>
    </row>
    <row r="21" spans="1:8" ht="14.25" customHeight="1">
      <c r="A21" s="36"/>
      <c r="B21" s="37" t="s">
        <v>19</v>
      </c>
      <c r="C21" s="101">
        <v>159</v>
      </c>
      <c r="D21" s="101">
        <v>1832</v>
      </c>
      <c r="E21" s="36">
        <f t="shared" si="0"/>
        <v>1991</v>
      </c>
      <c r="F21" s="102">
        <f t="shared" si="1"/>
        <v>0.01466051087204636</v>
      </c>
      <c r="G21" s="111">
        <v>1995</v>
      </c>
      <c r="H21" s="112">
        <f t="shared" si="2"/>
        <v>-4</v>
      </c>
    </row>
    <row r="22" spans="1:8" ht="14.25" customHeight="1">
      <c r="A22" s="36"/>
      <c r="B22" s="37" t="s">
        <v>20</v>
      </c>
      <c r="C22" s="101">
        <v>0</v>
      </c>
      <c r="D22" s="101"/>
      <c r="E22" s="36">
        <f t="shared" si="0"/>
        <v>0</v>
      </c>
      <c r="F22" s="102">
        <f t="shared" si="1"/>
      </c>
      <c r="H22" s="112">
        <f t="shared" si="2"/>
        <v>0</v>
      </c>
    </row>
    <row r="23" spans="1:8" ht="14.25" customHeight="1">
      <c r="A23" s="36"/>
      <c r="B23" s="37" t="s">
        <v>21</v>
      </c>
      <c r="C23" s="101">
        <v>2</v>
      </c>
      <c r="D23" s="101">
        <v>88</v>
      </c>
      <c r="E23" s="36">
        <f t="shared" si="0"/>
        <v>90</v>
      </c>
      <c r="F23" s="102">
        <f t="shared" si="1"/>
        <v>0.0006627051624732156</v>
      </c>
      <c r="G23" s="110">
        <v>90</v>
      </c>
      <c r="H23" s="112">
        <f t="shared" si="2"/>
        <v>0</v>
      </c>
    </row>
    <row r="24" spans="1:8" ht="14.25" customHeight="1">
      <c r="A24" s="36"/>
      <c r="B24" s="37" t="s">
        <v>23</v>
      </c>
      <c r="C24" s="101">
        <v>17490</v>
      </c>
      <c r="D24" s="101">
        <v>570</v>
      </c>
      <c r="E24" s="36">
        <f t="shared" si="0"/>
        <v>18060</v>
      </c>
      <c r="F24" s="102">
        <f t="shared" si="1"/>
        <v>0.13298283593629195</v>
      </c>
      <c r="G24" s="111">
        <v>17608</v>
      </c>
      <c r="H24" s="112">
        <f t="shared" si="2"/>
        <v>452</v>
      </c>
    </row>
    <row r="25" spans="1:8" ht="14.25" customHeight="1">
      <c r="A25" s="36"/>
      <c r="B25" s="37" t="s">
        <v>63</v>
      </c>
      <c r="C25" s="101">
        <v>13518</v>
      </c>
      <c r="D25" s="101">
        <v>1156</v>
      </c>
      <c r="E25" s="36">
        <f t="shared" si="0"/>
        <v>14674</v>
      </c>
      <c r="F25" s="102">
        <f t="shared" si="1"/>
        <v>0.10805039504591074</v>
      </c>
      <c r="G25" s="111">
        <v>13855</v>
      </c>
      <c r="H25" s="112">
        <f t="shared" si="2"/>
        <v>819</v>
      </c>
    </row>
    <row r="26" spans="1:8" ht="14.25" customHeight="1">
      <c r="A26" s="36"/>
      <c r="B26" s="37" t="s">
        <v>80</v>
      </c>
      <c r="C26" s="101">
        <v>13502</v>
      </c>
      <c r="D26" s="101">
        <v>1277</v>
      </c>
      <c r="E26" s="36">
        <f t="shared" si="0"/>
        <v>14779</v>
      </c>
      <c r="F26" s="102">
        <f t="shared" si="1"/>
        <v>0.10882355106879615</v>
      </c>
      <c r="G26" s="111">
        <v>14650</v>
      </c>
      <c r="H26" s="112">
        <f t="shared" si="2"/>
        <v>129</v>
      </c>
    </row>
    <row r="27" spans="1:8" ht="14.25" customHeight="1">
      <c r="A27" s="36"/>
      <c r="B27" s="37" t="s">
        <v>68</v>
      </c>
      <c r="C27" s="101">
        <v>412</v>
      </c>
      <c r="D27" s="101">
        <v>2</v>
      </c>
      <c r="E27" s="36">
        <f t="shared" si="0"/>
        <v>414</v>
      </c>
      <c r="F27" s="102">
        <f t="shared" si="1"/>
        <v>0.003048443747376792</v>
      </c>
      <c r="G27" s="110">
        <v>378</v>
      </c>
      <c r="H27" s="112">
        <f t="shared" si="2"/>
        <v>36</v>
      </c>
    </row>
    <row r="28" spans="1:8" ht="14.25" customHeight="1">
      <c r="A28" s="36"/>
      <c r="B28" s="104" t="s">
        <v>61</v>
      </c>
      <c r="C28" s="101">
        <v>10985</v>
      </c>
      <c r="D28" s="101">
        <v>706</v>
      </c>
      <c r="E28" s="36">
        <f t="shared" si="0"/>
        <v>11691</v>
      </c>
      <c r="F28" s="102">
        <f t="shared" si="1"/>
        <v>0.08608540060527071</v>
      </c>
      <c r="G28" s="111">
        <v>10517</v>
      </c>
      <c r="H28" s="112">
        <f t="shared" si="2"/>
        <v>1174</v>
      </c>
    </row>
    <row r="29" spans="1:8" ht="14.25" customHeight="1">
      <c r="A29" s="36"/>
      <c r="B29" s="37" t="s">
        <v>24</v>
      </c>
      <c r="C29" s="101">
        <v>27</v>
      </c>
      <c r="D29" s="101">
        <v>702</v>
      </c>
      <c r="E29" s="36">
        <f t="shared" si="0"/>
        <v>729</v>
      </c>
      <c r="F29" s="102">
        <f t="shared" si="1"/>
        <v>0.005367911816033047</v>
      </c>
      <c r="G29" s="110">
        <v>724</v>
      </c>
      <c r="H29" s="112">
        <f t="shared" si="2"/>
        <v>5</v>
      </c>
    </row>
    <row r="30" spans="1:8" ht="14.25" customHeight="1">
      <c r="A30" s="36"/>
      <c r="B30" s="37" t="s">
        <v>71</v>
      </c>
      <c r="C30" s="101">
        <v>12</v>
      </c>
      <c r="D30" s="101">
        <v>0</v>
      </c>
      <c r="E30" s="36">
        <f>IF(SUM(C30:D30)=0,0,SUM(C30:D30))</f>
        <v>12</v>
      </c>
      <c r="F30" s="102">
        <f t="shared" si="1"/>
        <v>8.836068832976209E-05</v>
      </c>
      <c r="H30" s="112">
        <f t="shared" si="2"/>
        <v>12</v>
      </c>
    </row>
    <row r="31" spans="1:8" ht="14.25" customHeight="1">
      <c r="A31" s="36"/>
      <c r="B31" s="37" t="s">
        <v>67</v>
      </c>
      <c r="C31" s="101">
        <v>0</v>
      </c>
      <c r="D31" s="101">
        <v>1</v>
      </c>
      <c r="E31" s="36">
        <f t="shared" si="0"/>
        <v>1</v>
      </c>
      <c r="F31" s="102">
        <f t="shared" si="1"/>
        <v>7.363390694146841E-06</v>
      </c>
      <c r="G31" s="110">
        <v>1</v>
      </c>
      <c r="H31" s="112">
        <f t="shared" si="2"/>
        <v>0</v>
      </c>
    </row>
    <row r="32" spans="1:8" ht="14.25" customHeight="1">
      <c r="A32" s="36"/>
      <c r="B32" s="37" t="s">
        <v>64</v>
      </c>
      <c r="C32" s="101">
        <v>4398</v>
      </c>
      <c r="D32" s="101">
        <v>460</v>
      </c>
      <c r="E32" s="36">
        <f t="shared" si="0"/>
        <v>4858</v>
      </c>
      <c r="F32" s="102">
        <f t="shared" si="1"/>
        <v>0.03577135199216535</v>
      </c>
      <c r="G32" s="111">
        <v>3958</v>
      </c>
      <c r="H32" s="112">
        <f t="shared" si="2"/>
        <v>900</v>
      </c>
    </row>
    <row r="33" spans="1:8" ht="14.25" customHeight="1">
      <c r="A33" s="36"/>
      <c r="B33" s="37" t="s">
        <v>25</v>
      </c>
      <c r="C33" s="101">
        <v>3</v>
      </c>
      <c r="D33" s="101">
        <v>286</v>
      </c>
      <c r="E33" s="36">
        <f t="shared" si="0"/>
        <v>289</v>
      </c>
      <c r="F33" s="102">
        <f t="shared" si="1"/>
        <v>0.002128019910608437</v>
      </c>
      <c r="G33" s="110">
        <v>278</v>
      </c>
      <c r="H33" s="112">
        <f>E33-G33</f>
        <v>11</v>
      </c>
    </row>
    <row r="34" spans="1:8" ht="14.25" customHeight="1">
      <c r="A34" s="36"/>
      <c r="B34" s="37" t="s">
        <v>26</v>
      </c>
      <c r="C34" s="101">
        <v>8</v>
      </c>
      <c r="D34" s="101">
        <v>471</v>
      </c>
      <c r="E34" s="36">
        <f t="shared" si="0"/>
        <v>479</v>
      </c>
      <c r="F34" s="102">
        <f t="shared" si="1"/>
        <v>0.0035270641424963367</v>
      </c>
      <c r="G34" s="110">
        <v>476</v>
      </c>
      <c r="H34" s="112">
        <f t="shared" si="2"/>
        <v>3</v>
      </c>
    </row>
    <row r="35" spans="1:8" ht="14.25" customHeight="1">
      <c r="A35" s="36"/>
      <c r="B35" s="103" t="s">
        <v>60</v>
      </c>
      <c r="C35" s="101">
        <v>5666</v>
      </c>
      <c r="D35" s="101">
        <v>162</v>
      </c>
      <c r="E35" s="36">
        <f t="shared" si="0"/>
        <v>5828</v>
      </c>
      <c r="F35" s="102">
        <f t="shared" si="1"/>
        <v>0.04291384096548779</v>
      </c>
      <c r="G35" s="111">
        <v>5856</v>
      </c>
      <c r="H35" s="112">
        <f t="shared" si="2"/>
        <v>-28</v>
      </c>
    </row>
    <row r="36" spans="1:8" ht="12.75">
      <c r="A36" s="37"/>
      <c r="B36" s="103" t="s">
        <v>59</v>
      </c>
      <c r="C36" s="101">
        <v>4684</v>
      </c>
      <c r="D36" s="101">
        <v>662</v>
      </c>
      <c r="E36" s="36">
        <f t="shared" si="0"/>
        <v>5346</v>
      </c>
      <c r="F36" s="102">
        <f t="shared" si="1"/>
        <v>0.03936468665090901</v>
      </c>
      <c r="G36" s="111">
        <v>5286</v>
      </c>
      <c r="H36" s="112">
        <f t="shared" si="2"/>
        <v>60</v>
      </c>
    </row>
    <row r="37" spans="2:8" ht="12.75">
      <c r="B37" s="105" t="s">
        <v>27</v>
      </c>
      <c r="C37" s="106">
        <f>IF(SUM(C8:C36)=0,0,SUM(C8:C36))</f>
        <v>115587</v>
      </c>
      <c r="D37" s="106">
        <f>IF(SUM(D8:D36)=0,0,SUM(D8:D36))</f>
        <v>20220</v>
      </c>
      <c r="E37" s="106">
        <f>IF(SUM(E8:E36)=0,0,SUM(E8:E36))</f>
        <v>135807</v>
      </c>
      <c r="F37" s="102">
        <f>IF($E$37=0,0,E37/$E$37)</f>
        <v>1</v>
      </c>
      <c r="G37" s="111">
        <v>131454</v>
      </c>
      <c r="H37" s="112">
        <f t="shared" si="2"/>
        <v>4353</v>
      </c>
    </row>
    <row r="38" spans="1:5" ht="12.75">
      <c r="A38" s="1"/>
      <c r="B38" s="37"/>
      <c r="C38" s="37"/>
      <c r="D38" s="37"/>
      <c r="E38" s="37"/>
    </row>
    <row r="39" spans="1:5" ht="12.75">
      <c r="A39" s="1"/>
      <c r="D39" s="37"/>
      <c r="E39" s="37"/>
    </row>
    <row r="40" ht="12.75">
      <c r="A40" s="1"/>
    </row>
    <row r="44" ht="12.75">
      <c r="B44" s="11" t="str">
        <f>'Smry Load Customers &amp; CleanOpt'!A46</f>
        <v>Dated 12/03/2010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A1" sqref="A1:D1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0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10" customFormat="1" ht="18" customHeight="1">
      <c r="A1" s="116" t="str">
        <f>'Smry Load Customers &amp; CleanOpt'!A1</f>
        <v>The United Illuminating Company</v>
      </c>
      <c r="B1" s="116"/>
      <c r="C1" s="116"/>
      <c r="D1" s="116"/>
      <c r="E1" s="14"/>
      <c r="F1" s="14"/>
      <c r="G1" s="15"/>
    </row>
    <row r="2" spans="1:7" s="10" customFormat="1" ht="18" customHeight="1">
      <c r="A2" s="116" t="s">
        <v>28</v>
      </c>
      <c r="B2" s="116"/>
      <c r="C2" s="116"/>
      <c r="D2" s="116"/>
      <c r="E2" s="14"/>
      <c r="F2" s="14"/>
      <c r="G2" s="15"/>
    </row>
    <row r="3" spans="1:7" s="10" customFormat="1" ht="18" customHeight="1">
      <c r="A3" s="116" t="s">
        <v>2</v>
      </c>
      <c r="B3" s="116"/>
      <c r="C3" s="116"/>
      <c r="D3" s="116"/>
      <c r="E3" s="14"/>
      <c r="F3" s="14"/>
      <c r="G3" s="15"/>
    </row>
    <row r="4" spans="1:7" s="10" customFormat="1" ht="18" customHeight="1">
      <c r="A4" s="116" t="str">
        <f>'Smry Load Customers &amp; CleanOpt'!A5</f>
        <v>Data as of November 30, 2010</v>
      </c>
      <c r="B4" s="116"/>
      <c r="C4" s="116"/>
      <c r="D4" s="116"/>
      <c r="E4" s="14"/>
      <c r="F4" s="14"/>
      <c r="G4" s="15"/>
    </row>
    <row r="5" spans="3:7" ht="6.75" customHeight="1">
      <c r="C5" s="16"/>
      <c r="D5" s="16"/>
      <c r="E5" s="16"/>
      <c r="F5" s="16"/>
      <c r="G5" s="16"/>
    </row>
    <row r="6" spans="1:8" s="12" customFormat="1" ht="15" customHeight="1">
      <c r="A6" s="4" t="s">
        <v>29</v>
      </c>
      <c r="B6" s="5" t="s">
        <v>4</v>
      </c>
      <c r="C6" s="4" t="s">
        <v>5</v>
      </c>
      <c r="D6" s="4" t="s">
        <v>58</v>
      </c>
      <c r="E6" s="17"/>
      <c r="F6" s="17"/>
      <c r="G6" s="18"/>
      <c r="H6" s="19"/>
    </row>
    <row r="7" spans="1:8" ht="15" customHeight="1">
      <c r="A7" s="6" t="s">
        <v>57</v>
      </c>
      <c r="B7" s="87" t="s">
        <v>40</v>
      </c>
      <c r="C7" s="93">
        <v>0</v>
      </c>
      <c r="D7" s="88">
        <f>IF(C7=0,0,C7)</f>
        <v>0</v>
      </c>
      <c r="E7" s="16"/>
      <c r="F7" s="16"/>
      <c r="G7" s="20"/>
      <c r="H7" s="16"/>
    </row>
    <row r="8" spans="1:8" ht="15" customHeight="1">
      <c r="A8" s="6" t="s">
        <v>31</v>
      </c>
      <c r="B8" s="87" t="s">
        <v>40</v>
      </c>
      <c r="C8" s="93">
        <v>0</v>
      </c>
      <c r="D8" s="88">
        <f>IF(C8=0,0,C8)</f>
        <v>0</v>
      </c>
      <c r="E8" s="16"/>
      <c r="F8" s="16"/>
      <c r="G8" s="20"/>
      <c r="H8" s="16"/>
    </row>
    <row r="9" spans="1:8" ht="15" customHeight="1">
      <c r="A9" s="6" t="s">
        <v>32</v>
      </c>
      <c r="B9" s="87" t="s">
        <v>40</v>
      </c>
      <c r="C9" s="93">
        <v>0</v>
      </c>
      <c r="D9" s="88">
        <f>IF(C9=0,0,C9)</f>
        <v>0</v>
      </c>
      <c r="E9" s="21"/>
      <c r="F9" s="21"/>
      <c r="G9" s="20"/>
      <c r="H9" s="16"/>
    </row>
    <row r="10" spans="1:8" ht="15" customHeight="1">
      <c r="A10" s="6" t="s">
        <v>33</v>
      </c>
      <c r="B10" s="87" t="s">
        <v>40</v>
      </c>
      <c r="C10" s="93">
        <v>0</v>
      </c>
      <c r="D10" s="88">
        <f>IF(C10=0,0,C10)</f>
        <v>0</v>
      </c>
      <c r="E10" s="115"/>
      <c r="F10" s="115"/>
      <c r="G10" s="20"/>
      <c r="H10" s="16"/>
    </row>
    <row r="11" spans="1:8" ht="15" customHeight="1">
      <c r="A11" s="6" t="s">
        <v>34</v>
      </c>
      <c r="B11" s="93">
        <v>242</v>
      </c>
      <c r="C11" s="93">
        <v>3</v>
      </c>
      <c r="D11" s="88">
        <f>SUM(B11:C11)</f>
        <v>245</v>
      </c>
      <c r="E11" s="22"/>
      <c r="F11" s="22"/>
      <c r="G11" s="20"/>
      <c r="H11" s="16"/>
    </row>
    <row r="12" spans="1:8" ht="15" customHeight="1">
      <c r="A12" s="6" t="s">
        <v>35</v>
      </c>
      <c r="B12" s="93">
        <v>3389</v>
      </c>
      <c r="C12" s="93">
        <v>42</v>
      </c>
      <c r="D12" s="88">
        <f>SUM(B12:C12)</f>
        <v>3431</v>
      </c>
      <c r="E12" s="23"/>
      <c r="F12" s="24"/>
      <c r="G12" s="20"/>
      <c r="H12" s="16"/>
    </row>
    <row r="13" spans="1:8" ht="15" customHeight="1">
      <c r="A13" s="7" t="s">
        <v>6</v>
      </c>
      <c r="B13" s="89">
        <f>IF(B11+B12=0,0,B11+B12)</f>
        <v>3631</v>
      </c>
      <c r="C13" s="89">
        <f>IF(SUM(C7:C12)=0,0,SUM(C7:C12))</f>
        <v>45</v>
      </c>
      <c r="D13" s="89">
        <f>IF(SUM(D7:D12)=0,0,SUM(D7:D12))</f>
        <v>3676</v>
      </c>
      <c r="E13" s="23"/>
      <c r="F13" s="24"/>
      <c r="G13" s="20"/>
      <c r="H13" s="16"/>
    </row>
    <row r="14" spans="1:8" ht="15" customHeight="1">
      <c r="A14" s="25"/>
      <c r="B14" s="26"/>
      <c r="C14" s="26"/>
      <c r="D14" s="26"/>
      <c r="E14" s="23"/>
      <c r="F14" s="24"/>
      <c r="G14" s="27"/>
      <c r="H14" s="16"/>
    </row>
    <row r="15" spans="1:8" ht="15" customHeight="1">
      <c r="A15" s="4" t="s">
        <v>36</v>
      </c>
      <c r="B15" s="4" t="s">
        <v>4</v>
      </c>
      <c r="C15" s="4" t="str">
        <f>C6</f>
        <v>Business</v>
      </c>
      <c r="D15" s="4" t="s">
        <v>58</v>
      </c>
      <c r="E15" s="28"/>
      <c r="F15" s="29"/>
      <c r="G15" s="27"/>
      <c r="H15" s="16"/>
    </row>
    <row r="16" spans="1:8" ht="15" customHeight="1">
      <c r="A16" s="6" t="s">
        <v>30</v>
      </c>
      <c r="B16" s="87" t="s">
        <v>40</v>
      </c>
      <c r="C16" s="93">
        <v>0</v>
      </c>
      <c r="D16" s="88">
        <f>IF(C16=0,0,C16)</f>
        <v>0</v>
      </c>
      <c r="E16" s="16"/>
      <c r="F16" s="16"/>
      <c r="G16" s="27"/>
      <c r="H16" s="16"/>
    </row>
    <row r="17" spans="1:8" ht="15" customHeight="1">
      <c r="A17" s="6" t="s">
        <v>31</v>
      </c>
      <c r="B17" s="87" t="s">
        <v>40</v>
      </c>
      <c r="C17" s="93">
        <v>0</v>
      </c>
      <c r="D17" s="88">
        <f>IF(C17=0,0,C17)</f>
        <v>0</v>
      </c>
      <c r="E17" s="16"/>
      <c r="F17" s="16"/>
      <c r="G17" s="30"/>
      <c r="H17" s="16"/>
    </row>
    <row r="18" spans="1:8" ht="15" customHeight="1">
      <c r="A18" s="6" t="s">
        <v>32</v>
      </c>
      <c r="B18" s="87" t="s">
        <v>40</v>
      </c>
      <c r="C18" s="93">
        <v>0</v>
      </c>
      <c r="D18" s="88">
        <f>IF(C18=0,0,C18)</f>
        <v>0</v>
      </c>
      <c r="E18" s="21"/>
      <c r="F18" s="21"/>
      <c r="G18" s="20"/>
      <c r="H18" s="16"/>
    </row>
    <row r="19" spans="1:8" ht="15" customHeight="1">
      <c r="A19" s="6" t="s">
        <v>33</v>
      </c>
      <c r="B19" s="87" t="s">
        <v>40</v>
      </c>
      <c r="C19" s="93">
        <v>0</v>
      </c>
      <c r="D19" s="88">
        <f>IF(C19=0,0,C19)</f>
        <v>0</v>
      </c>
      <c r="E19" s="115"/>
      <c r="F19" s="115"/>
      <c r="G19" s="20"/>
      <c r="H19" s="16"/>
    </row>
    <row r="20" spans="1:8" ht="15" customHeight="1">
      <c r="A20" s="6" t="s">
        <v>34</v>
      </c>
      <c r="B20" s="93">
        <v>295</v>
      </c>
      <c r="C20" s="93">
        <v>13</v>
      </c>
      <c r="D20" s="88">
        <f>SUM(B20:C20)</f>
        <v>308</v>
      </c>
      <c r="E20" s="22"/>
      <c r="F20" s="22"/>
      <c r="G20" s="20"/>
      <c r="H20" s="16"/>
    </row>
    <row r="21" spans="1:8" ht="15" customHeight="1">
      <c r="A21" s="6" t="s">
        <v>35</v>
      </c>
      <c r="B21" s="93">
        <v>858</v>
      </c>
      <c r="C21" s="93">
        <v>57</v>
      </c>
      <c r="D21" s="88">
        <f>SUM(B21:C21)</f>
        <v>915</v>
      </c>
      <c r="E21" s="23"/>
      <c r="F21" s="24"/>
      <c r="G21" s="20"/>
      <c r="H21" s="16"/>
    </row>
    <row r="22" spans="1:8" ht="15" customHeight="1">
      <c r="A22" s="7" t="str">
        <f>A13</f>
        <v>Total</v>
      </c>
      <c r="B22" s="89">
        <f>IF(B20+B21=0,0,B20+B21)</f>
        <v>1153</v>
      </c>
      <c r="C22" s="89">
        <f>IF(SUM(C16:C21)=0,0,SUM(C16:C21))</f>
        <v>70</v>
      </c>
      <c r="D22" s="89">
        <f>IF(SUM(D16:D21)=0,0,SUM(D16:D21))</f>
        <v>1223</v>
      </c>
      <c r="E22" s="23"/>
      <c r="F22" s="24"/>
      <c r="G22" s="20"/>
      <c r="H22" s="16"/>
    </row>
    <row r="23" spans="1:8" ht="15" customHeight="1">
      <c r="A23" s="25"/>
      <c r="B23" s="25"/>
      <c r="C23" s="25"/>
      <c r="D23" s="25"/>
      <c r="E23" s="23"/>
      <c r="F23" s="24"/>
      <c r="G23" s="27"/>
      <c r="H23" s="16"/>
    </row>
    <row r="24" spans="1:8" ht="15" customHeight="1">
      <c r="A24" s="4" t="s">
        <v>37</v>
      </c>
      <c r="B24" s="4" t="s">
        <v>4</v>
      </c>
      <c r="C24" s="4" t="str">
        <f>C6</f>
        <v>Business</v>
      </c>
      <c r="D24" s="4" t="s">
        <v>58</v>
      </c>
      <c r="E24" s="28"/>
      <c r="F24" s="29"/>
      <c r="G24" s="27"/>
      <c r="H24" s="16"/>
    </row>
    <row r="25" spans="1:8" ht="15" customHeight="1">
      <c r="A25" s="6" t="s">
        <v>30</v>
      </c>
      <c r="B25" s="87" t="s">
        <v>40</v>
      </c>
      <c r="C25" s="94">
        <f>IF(C7+C16=0,0,C7+C16)</f>
        <v>0</v>
      </c>
      <c r="D25" s="88">
        <f>IF(D7+D16=0,0,D7+D16)</f>
        <v>0</v>
      </c>
      <c r="E25" s="27"/>
      <c r="F25" s="30"/>
      <c r="G25" s="30"/>
      <c r="H25" s="16"/>
    </row>
    <row r="26" spans="1:8" ht="15" customHeight="1">
      <c r="A26" s="6" t="s">
        <v>31</v>
      </c>
      <c r="B26" s="87" t="s">
        <v>40</v>
      </c>
      <c r="C26" s="94">
        <f aca="true" t="shared" si="0" ref="C26:D28">IF(C8+C17=0,0,C8+C17)</f>
        <v>0</v>
      </c>
      <c r="D26" s="88">
        <f t="shared" si="0"/>
        <v>0</v>
      </c>
      <c r="E26" s="27"/>
      <c r="F26" s="31"/>
      <c r="G26" s="31"/>
      <c r="H26" s="16"/>
    </row>
    <row r="27" spans="1:8" ht="15" customHeight="1">
      <c r="A27" s="6" t="s">
        <v>32</v>
      </c>
      <c r="B27" s="87" t="s">
        <v>40</v>
      </c>
      <c r="C27" s="94">
        <f t="shared" si="0"/>
        <v>0</v>
      </c>
      <c r="D27" s="88">
        <f t="shared" si="0"/>
        <v>0</v>
      </c>
      <c r="E27" s="32"/>
      <c r="G27" s="20"/>
      <c r="H27" s="16"/>
    </row>
    <row r="28" spans="1:8" ht="15" customHeight="1">
      <c r="A28" s="6" t="s">
        <v>33</v>
      </c>
      <c r="B28" s="87" t="s">
        <v>40</v>
      </c>
      <c r="C28" s="94">
        <f t="shared" si="0"/>
        <v>0</v>
      </c>
      <c r="D28" s="88">
        <f t="shared" si="0"/>
        <v>0</v>
      </c>
      <c r="E28" s="20"/>
      <c r="F28" s="20"/>
      <c r="G28" s="20"/>
      <c r="H28" s="16"/>
    </row>
    <row r="29" spans="1:8" ht="15" customHeight="1">
      <c r="A29" s="6" t="s">
        <v>34</v>
      </c>
      <c r="B29" s="94">
        <f aca="true" t="shared" si="1" ref="B29:D30">IF(B11+B20=0,0,B11+B20)</f>
        <v>537</v>
      </c>
      <c r="C29" s="94">
        <v>10</v>
      </c>
      <c r="D29" s="88">
        <f t="shared" si="1"/>
        <v>553</v>
      </c>
      <c r="E29" s="20"/>
      <c r="F29" s="27"/>
      <c r="G29" s="27"/>
      <c r="H29" s="16"/>
    </row>
    <row r="30" spans="1:8" ht="15" customHeight="1">
      <c r="A30" s="6" t="s">
        <v>35</v>
      </c>
      <c r="B30" s="94">
        <f t="shared" si="1"/>
        <v>4247</v>
      </c>
      <c r="C30" s="94">
        <v>58</v>
      </c>
      <c r="D30" s="88">
        <f t="shared" si="1"/>
        <v>4346</v>
      </c>
      <c r="E30" s="16"/>
      <c r="F30" s="27"/>
      <c r="G30" s="27"/>
      <c r="H30" s="16"/>
    </row>
    <row r="31" spans="1:8" ht="15" customHeight="1">
      <c r="A31" s="7" t="str">
        <f>A13</f>
        <v>Total</v>
      </c>
      <c r="B31" s="89">
        <f>IF(B29+B30=0,0,B29+B30)</f>
        <v>4784</v>
      </c>
      <c r="C31" s="89">
        <f>IF(SUM(C25:C30)=0,0,SUM(C25:C30))</f>
        <v>68</v>
      </c>
      <c r="D31" s="89">
        <f>SUM(D25:D30)</f>
        <v>4899</v>
      </c>
      <c r="E31" s="16"/>
      <c r="F31" s="27"/>
      <c r="G31" s="27"/>
      <c r="H31" s="16"/>
    </row>
    <row r="32" spans="2:8" ht="12.75">
      <c r="B32" s="25"/>
      <c r="C32" s="25"/>
      <c r="E32" s="16"/>
      <c r="F32" s="30"/>
      <c r="G32" s="30"/>
      <c r="H32" s="16"/>
    </row>
    <row r="33" spans="1:8" ht="14.25">
      <c r="A33" s="8" t="str">
        <f>"In summary, "&amp;TEXT($D$31,"0,000")&amp;" of UI's customers are participating in the CTCleanEnergyOptions Program"</f>
        <v>In summary, 4,899 of UI's customers are participating in the CTCleanEnergyOptions Program</v>
      </c>
      <c r="C33" s="25"/>
      <c r="D33" s="25"/>
      <c r="E33" s="16"/>
      <c r="F33" s="30"/>
      <c r="G33" s="30"/>
      <c r="H33" s="16"/>
    </row>
    <row r="34" spans="3:7" ht="12.75">
      <c r="C34" s="16"/>
      <c r="D34" s="16"/>
      <c r="E34" s="16"/>
      <c r="F34" s="16"/>
      <c r="G34" s="16"/>
    </row>
    <row r="35" spans="1:2" ht="12.75">
      <c r="A35" s="1" t="s">
        <v>44</v>
      </c>
      <c r="B35" s="33"/>
    </row>
    <row r="36" ht="12.75">
      <c r="A36" s="2" t="s">
        <v>38</v>
      </c>
    </row>
    <row r="38" ht="12.75">
      <c r="A38" s="3" t="str">
        <f>'Smry Load Customers &amp; CleanOpt'!A46</f>
        <v>Dated 12/03/2010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7" r:id="rId1"/>
  <ignoredErrors>
    <ignoredError sqref="B29:B30 C25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 </cp:lastModifiedBy>
  <cp:lastPrinted>2009-06-08T18:50:32Z</cp:lastPrinted>
  <dcterms:created xsi:type="dcterms:W3CDTF">2009-03-17T13:14:28Z</dcterms:created>
  <dcterms:modified xsi:type="dcterms:W3CDTF">2010-12-07T16:11:19Z</dcterms:modified>
  <cp:category/>
  <cp:version/>
  <cp:contentType/>
  <cp:contentStatus/>
</cp:coreProperties>
</file>